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130E052B-C408-4274-B6BD-D10418321A66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</workbook>
</file>

<file path=xl/calcChain.xml><?xml version="1.0" encoding="utf-8"?>
<calcChain xmlns="http://schemas.openxmlformats.org/spreadsheetml/2006/main"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946" i="1" l="1"/>
  <c r="F1945" i="1"/>
  <c r="F1944" i="1"/>
  <c r="F1943" i="1"/>
  <c r="F1942" i="1"/>
  <c r="F1941" i="1"/>
  <c r="F1940" i="1"/>
  <c r="F1939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4" i="1" l="1"/>
  <c r="F1703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2" i="1" s="1"/>
  <c r="B99" i="5"/>
  <c r="E316" i="1" s="1"/>
  <c r="B91" i="5"/>
  <c r="E327" i="1" s="1"/>
  <c r="B88" i="5"/>
  <c r="E326" i="1" s="1"/>
  <c r="B86" i="5"/>
  <c r="E319" i="1" s="1"/>
  <c r="B84" i="5"/>
  <c r="E320" i="1" s="1"/>
  <c r="B77" i="5"/>
  <c r="E309" i="1" s="1"/>
  <c r="B72" i="5"/>
  <c r="E307" i="1" s="1"/>
  <c r="B61" i="5"/>
  <c r="E317" i="1" s="1"/>
  <c r="B60" i="5"/>
  <c r="E311" i="1" s="1"/>
  <c r="B56" i="5"/>
  <c r="E314" i="1" s="1"/>
  <c r="B54" i="5"/>
  <c r="E324" i="1" s="1"/>
  <c r="B48" i="5"/>
  <c r="E313" i="1" s="1"/>
  <c r="B46" i="5"/>
  <c r="E330" i="1" s="1"/>
  <c r="B45" i="5"/>
  <c r="E315" i="1" s="1"/>
  <c r="B44" i="5"/>
  <c r="E325" i="1" s="1"/>
  <c r="B39" i="5"/>
  <c r="E303" i="1" s="1"/>
  <c r="B34" i="5"/>
  <c r="E321" i="1" s="1"/>
  <c r="B29" i="5"/>
  <c r="E323" i="1" s="1"/>
  <c r="B25" i="5"/>
  <c r="E302" i="1" s="1"/>
  <c r="B24" i="5"/>
  <c r="E318" i="1" s="1"/>
  <c r="B21" i="5"/>
  <c r="E328" i="1" s="1"/>
  <c r="B15" i="5"/>
  <c r="E304" i="1" s="1"/>
  <c r="B12" i="5"/>
  <c r="E310" i="1" s="1"/>
  <c r="B100" i="5"/>
  <c r="E312" i="1" s="1"/>
  <c r="B67" i="5"/>
  <c r="E322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19" i="1" s="1"/>
  <c r="D623" i="4"/>
  <c r="P585" i="1" s="1"/>
  <c r="D622" i="4"/>
  <c r="P537" i="1" s="1"/>
  <c r="D621" i="4"/>
  <c r="P499" i="1" s="1"/>
  <c r="D620" i="4"/>
  <c r="P512" i="1" s="1"/>
  <c r="D619" i="4"/>
  <c r="P523" i="1" s="1"/>
  <c r="D618" i="4"/>
  <c r="P573" i="1" s="1"/>
  <c r="D617" i="4"/>
  <c r="P575" i="1" s="1"/>
  <c r="D616" i="4"/>
  <c r="P543" i="1" s="1"/>
  <c r="D615" i="4"/>
  <c r="P554" i="1" s="1"/>
  <c r="D614" i="4"/>
  <c r="P541" i="1" s="1"/>
  <c r="D613" i="4"/>
  <c r="P494" i="1" s="1"/>
  <c r="D612" i="4"/>
  <c r="P576" i="1" s="1"/>
  <c r="D611" i="4"/>
  <c r="P525" i="1" s="1"/>
  <c r="D610" i="4"/>
  <c r="P558" i="1" s="1"/>
  <c r="D609" i="4"/>
  <c r="P548" i="1" s="1"/>
  <c r="D608" i="4"/>
  <c r="P521" i="1" s="1"/>
  <c r="D607" i="4"/>
  <c r="P560" i="1" s="1"/>
  <c r="D606" i="4"/>
  <c r="P591" i="1" s="1"/>
  <c r="D605" i="4"/>
  <c r="P569" i="1" s="1"/>
  <c r="D604" i="4"/>
  <c r="P527" i="1" s="1"/>
  <c r="D603" i="4"/>
  <c r="P593" i="1" s="1"/>
  <c r="D602" i="4"/>
  <c r="P551" i="1" s="1"/>
  <c r="D601" i="4"/>
  <c r="P557" i="1" s="1"/>
  <c r="D600" i="4"/>
  <c r="P536" i="1" s="1"/>
  <c r="D599" i="4"/>
  <c r="P498" i="1" s="1"/>
  <c r="D598" i="4"/>
  <c r="P568" i="1" s="1"/>
  <c r="D597" i="4"/>
  <c r="P540" i="1" s="1"/>
  <c r="D596" i="4"/>
  <c r="P590" i="1" s="1"/>
  <c r="D595" i="4"/>
  <c r="P572" i="1" s="1"/>
  <c r="D594" i="4"/>
  <c r="P562" i="1" s="1"/>
  <c r="D593" i="4"/>
  <c r="P526" i="1" s="1"/>
  <c r="D592" i="4"/>
  <c r="P505" i="1" s="1"/>
  <c r="D591" i="4"/>
  <c r="P550" i="1" s="1"/>
  <c r="D590" i="4"/>
  <c r="P555" i="1" s="1"/>
  <c r="D589" i="4"/>
  <c r="P502" i="1" s="1"/>
  <c r="D588" i="4"/>
  <c r="P565" i="1" s="1"/>
  <c r="D587" i="4"/>
  <c r="P511" i="1" s="1"/>
  <c r="D586" i="4"/>
  <c r="P584" i="1" s="1"/>
  <c r="D585" i="4"/>
  <c r="P529" i="1" s="1"/>
  <c r="D584" i="4"/>
  <c r="P497" i="1" s="1"/>
  <c r="D583" i="4"/>
  <c r="P510" i="1" s="1"/>
  <c r="D582" i="4"/>
  <c r="P582" i="1" s="1"/>
  <c r="D581" i="4"/>
  <c r="P496" i="1" s="1"/>
  <c r="D580" i="4"/>
  <c r="P588" i="1" s="1"/>
  <c r="D579" i="4"/>
  <c r="P563" i="1" s="1"/>
  <c r="D578" i="4"/>
  <c r="P514" i="1" s="1"/>
  <c r="D577" i="4"/>
  <c r="P587" i="1" s="1"/>
  <c r="D576" i="4"/>
  <c r="P501" i="1" s="1"/>
  <c r="D575" i="4"/>
  <c r="P530" i="1" s="1"/>
  <c r="D574" i="4"/>
  <c r="P524" i="1" s="1"/>
  <c r="D573" i="4"/>
  <c r="P564" i="1" s="1"/>
  <c r="D572" i="4"/>
  <c r="P552" i="1" s="1"/>
  <c r="D571" i="4"/>
  <c r="P508" i="1" s="1"/>
  <c r="D570" i="4"/>
  <c r="P574" i="1" s="1"/>
  <c r="D569" i="4"/>
  <c r="P522" i="1" s="1"/>
  <c r="D568" i="4"/>
  <c r="P507" i="1" s="1"/>
  <c r="D567" i="4"/>
  <c r="P580" i="1" s="1"/>
  <c r="D566" i="4"/>
  <c r="P531" i="1" s="1"/>
  <c r="D565" i="4"/>
  <c r="P589" i="1" s="1"/>
  <c r="D564" i="4"/>
  <c r="P592" i="1" s="1"/>
  <c r="D563" i="4"/>
  <c r="P516" i="1" s="1"/>
  <c r="D562" i="4"/>
  <c r="P528" i="1" s="1"/>
  <c r="D561" i="4"/>
  <c r="P583" i="1" s="1"/>
  <c r="D560" i="4"/>
  <c r="P520" i="1" s="1"/>
  <c r="D559" i="4"/>
  <c r="P509" i="1" s="1"/>
  <c r="D558" i="4"/>
  <c r="P549" i="1" s="1"/>
  <c r="D557" i="4"/>
  <c r="P513" i="1" s="1"/>
  <c r="D556" i="4"/>
  <c r="P518" i="1" s="1"/>
  <c r="D555" i="4"/>
  <c r="P578" i="1" s="1"/>
  <c r="D554" i="4"/>
  <c r="P547" i="1" s="1"/>
  <c r="D553" i="4"/>
  <c r="P535" i="1" s="1"/>
  <c r="D552" i="4"/>
  <c r="P506" i="1" s="1"/>
  <c r="D551" i="4"/>
  <c r="P577" i="1" s="1"/>
  <c r="D550" i="4"/>
  <c r="P515" i="1" s="1"/>
  <c r="D549" i="4"/>
  <c r="P581" i="1" s="1"/>
  <c r="D548" i="4"/>
  <c r="P538" i="1" s="1"/>
  <c r="D547" i="4"/>
  <c r="P566" i="1" s="1"/>
  <c r="D546" i="4"/>
  <c r="P495" i="1" s="1"/>
  <c r="D545" i="4"/>
  <c r="P532" i="1" s="1"/>
  <c r="D544" i="4"/>
  <c r="P533" i="1" s="1"/>
  <c r="D543" i="4"/>
  <c r="P570" i="1" s="1"/>
  <c r="D542" i="4"/>
  <c r="P517" i="1" s="1"/>
  <c r="D541" i="4"/>
  <c r="P503" i="1" s="1"/>
  <c r="D540" i="4"/>
  <c r="P586" i="1" s="1"/>
  <c r="D539" i="4"/>
  <c r="P542" i="1" s="1"/>
  <c r="D538" i="4"/>
  <c r="P556" i="1" s="1"/>
  <c r="D537" i="4"/>
  <c r="P546" i="1" s="1"/>
  <c r="D536" i="4"/>
  <c r="P545" i="1" s="1"/>
  <c r="D535" i="4"/>
  <c r="P544" i="1" s="1"/>
  <c r="D534" i="4"/>
  <c r="P559" i="1" s="1"/>
  <c r="D533" i="4"/>
  <c r="P567" i="1" s="1"/>
  <c r="D532" i="4"/>
  <c r="P500" i="1" s="1"/>
  <c r="D531" i="4"/>
  <c r="P561" i="1" s="1"/>
  <c r="D530" i="4"/>
  <c r="P504" i="1" s="1"/>
  <c r="D529" i="4"/>
  <c r="P539" i="1" s="1"/>
  <c r="D528" i="4"/>
  <c r="P553" i="1" s="1"/>
  <c r="D527" i="4"/>
  <c r="P571" i="1" s="1"/>
  <c r="D526" i="4"/>
  <c r="P534" i="1" s="1"/>
  <c r="D520" i="4"/>
  <c r="AF501" i="1" s="1"/>
  <c r="D519" i="4"/>
  <c r="AF546" i="1" s="1"/>
  <c r="D518" i="4"/>
  <c r="AF563" i="1" s="1"/>
  <c r="D517" i="4"/>
  <c r="AF565" i="1" s="1"/>
  <c r="D516" i="4"/>
  <c r="AF517" i="1" s="1"/>
  <c r="D515" i="4"/>
  <c r="AF586" i="1" s="1"/>
  <c r="D514" i="4"/>
  <c r="AF558" i="1" s="1"/>
  <c r="D513" i="4"/>
  <c r="AF590" i="1" s="1"/>
  <c r="D512" i="4"/>
  <c r="AF513" i="1" s="1"/>
  <c r="D511" i="4"/>
  <c r="AF495" i="1" s="1"/>
  <c r="D510" i="4"/>
  <c r="AF528" i="1" s="1"/>
  <c r="D509" i="4"/>
  <c r="AF506" i="1" s="1"/>
  <c r="D508" i="4"/>
  <c r="AF560" i="1" s="1"/>
  <c r="D507" i="4"/>
  <c r="AF575" i="1" s="1"/>
  <c r="D506" i="4"/>
  <c r="AF514" i="1" s="1"/>
  <c r="D505" i="4"/>
  <c r="AF494" i="1" s="1"/>
  <c r="D504" i="4"/>
  <c r="AF496" i="1" s="1"/>
  <c r="D503" i="4"/>
  <c r="AF562" i="1" s="1"/>
  <c r="D502" i="4"/>
  <c r="AF556" i="1" s="1"/>
  <c r="D501" i="4"/>
  <c r="AF578" i="1" s="1"/>
  <c r="D500" i="4"/>
  <c r="AF573" i="1" s="1"/>
  <c r="D499" i="4"/>
  <c r="AF533" i="1" s="1"/>
  <c r="D498" i="4"/>
  <c r="AF584" i="1" s="1"/>
  <c r="D497" i="4"/>
  <c r="AF540" i="1" s="1"/>
  <c r="D496" i="4"/>
  <c r="AF534" i="1" s="1"/>
  <c r="D495" i="4"/>
  <c r="AF569" i="1" s="1"/>
  <c r="D494" i="4"/>
  <c r="AF544" i="1" s="1"/>
  <c r="D493" i="4"/>
  <c r="AF542" i="1" s="1"/>
  <c r="D492" i="4"/>
  <c r="AF592" i="1" s="1"/>
  <c r="D491" i="4"/>
  <c r="AF525" i="1" s="1"/>
  <c r="D490" i="4"/>
  <c r="AF512" i="1" s="1"/>
  <c r="D489" i="4"/>
  <c r="AF579" i="1" s="1"/>
  <c r="D488" i="4"/>
  <c r="AF527" i="1" s="1"/>
  <c r="D487" i="4"/>
  <c r="AF498" i="1" s="1"/>
  <c r="D486" i="4"/>
  <c r="AF521" i="1" s="1"/>
  <c r="D485" i="4"/>
  <c r="AF545" i="1" s="1"/>
  <c r="D484" i="4"/>
  <c r="AF574" i="1" s="1"/>
  <c r="D483" i="4"/>
  <c r="AF577" i="1" s="1"/>
  <c r="D482" i="4"/>
  <c r="AF571" i="1" s="1"/>
  <c r="D481" i="4"/>
  <c r="AF500" i="1" s="1"/>
  <c r="D480" i="4"/>
  <c r="AF519" i="1" s="1"/>
  <c r="D479" i="4"/>
  <c r="AF503" i="1" s="1"/>
  <c r="D478" i="4"/>
  <c r="AF553" i="1" s="1"/>
  <c r="D477" i="4"/>
  <c r="AF568" i="1" s="1"/>
  <c r="D476" i="4"/>
  <c r="AF589" i="1" s="1"/>
  <c r="D475" i="4"/>
  <c r="AF524" i="1" s="1"/>
  <c r="D474" i="4"/>
  <c r="AF497" i="1" s="1"/>
  <c r="D473" i="4"/>
  <c r="AF593" i="1" s="1"/>
  <c r="D472" i="4"/>
  <c r="AF536" i="1" s="1"/>
  <c r="D471" i="4"/>
  <c r="AF510" i="1" s="1"/>
  <c r="D470" i="4"/>
  <c r="AF582" i="1" s="1"/>
  <c r="D469" i="4"/>
  <c r="AF566" i="1" s="1"/>
  <c r="D468" i="4"/>
  <c r="AF529" i="1" s="1"/>
  <c r="D467" i="4"/>
  <c r="AF515" i="1" s="1"/>
  <c r="D466" i="4"/>
  <c r="AF567" i="1" s="1"/>
  <c r="D465" i="4"/>
  <c r="AF509" i="1" s="1"/>
  <c r="D464" i="4"/>
  <c r="AF559" i="1" s="1"/>
  <c r="D463" i="4"/>
  <c r="AF557" i="1" s="1"/>
  <c r="D462" i="4"/>
  <c r="AF502" i="1" s="1"/>
  <c r="D461" i="4"/>
  <c r="AF552" i="1" s="1"/>
  <c r="D460" i="4"/>
  <c r="AF561" i="1" s="1"/>
  <c r="D459" i="4"/>
  <c r="AF541" i="1" s="1"/>
  <c r="D458" i="4"/>
  <c r="AF535" i="1" s="1"/>
  <c r="D457" i="4"/>
  <c r="AF518" i="1" s="1"/>
  <c r="D456" i="4"/>
  <c r="AF580" i="1" s="1"/>
  <c r="D455" i="4"/>
  <c r="AF550" i="1" s="1"/>
  <c r="D454" i="4"/>
  <c r="AF530" i="1" s="1"/>
  <c r="D453" i="4"/>
  <c r="AF539" i="1" s="1"/>
  <c r="D452" i="4"/>
  <c r="AF576" i="1" s="1"/>
  <c r="D451" i="4"/>
  <c r="AF588" i="1" s="1"/>
  <c r="D450" i="4"/>
  <c r="AF532" i="1" s="1"/>
  <c r="D449" i="4"/>
  <c r="AF537" i="1" s="1"/>
  <c r="D448" i="4"/>
  <c r="AF547" i="1" s="1"/>
  <c r="D447" i="4"/>
  <c r="AF511" i="1" s="1"/>
  <c r="D446" i="4"/>
  <c r="AF548" i="1" s="1"/>
  <c r="D445" i="4"/>
  <c r="AF587" i="1" s="1"/>
  <c r="D444" i="4"/>
  <c r="AF564" i="1" s="1"/>
  <c r="D443" i="4"/>
  <c r="AF504" i="1" s="1"/>
  <c r="D442" i="4"/>
  <c r="AF538" i="1" s="1"/>
  <c r="D441" i="4"/>
  <c r="AF570" i="1" s="1"/>
  <c r="D440" i="4"/>
  <c r="AF543" i="1" s="1"/>
  <c r="D439" i="4"/>
  <c r="AF516" i="1" s="1"/>
  <c r="D438" i="4"/>
  <c r="AF531" i="1" s="1"/>
  <c r="D437" i="4"/>
  <c r="AF508" i="1" s="1"/>
  <c r="D436" i="4"/>
  <c r="AF581" i="1" s="1"/>
  <c r="D435" i="4"/>
  <c r="AF507" i="1" s="1"/>
  <c r="D434" i="4"/>
  <c r="AF591" i="1" s="1"/>
  <c r="D433" i="4"/>
  <c r="AF572" i="1" s="1"/>
  <c r="D432" i="4"/>
  <c r="AF505" i="1" s="1"/>
  <c r="D431" i="4"/>
  <c r="AF526" i="1" s="1"/>
  <c r="D430" i="4"/>
  <c r="AF549" i="1" s="1"/>
  <c r="D429" i="4"/>
  <c r="AF585" i="1" s="1"/>
  <c r="D428" i="4"/>
  <c r="AF583" i="1" s="1"/>
  <c r="D427" i="4"/>
  <c r="AF520" i="1" s="1"/>
  <c r="D426" i="4"/>
  <c r="AF522" i="1" s="1"/>
  <c r="D425" i="4"/>
  <c r="AF499" i="1" s="1"/>
  <c r="D424" i="4"/>
  <c r="AF555" i="1" s="1"/>
  <c r="D423" i="4"/>
  <c r="AF523" i="1" s="1"/>
  <c r="D422" i="4"/>
  <c r="AF551" i="1" s="1"/>
  <c r="D421" i="4"/>
  <c r="AF554" i="1" s="1"/>
  <c r="D416" i="4"/>
  <c r="L505" i="1" s="1"/>
  <c r="D415" i="4"/>
  <c r="L586" i="1" s="1"/>
  <c r="D414" i="4"/>
  <c r="L578" i="1" s="1"/>
  <c r="D413" i="4"/>
  <c r="L495" i="1" s="1"/>
  <c r="D412" i="4"/>
  <c r="L529" i="1" s="1"/>
  <c r="D411" i="4"/>
  <c r="L585" i="1" s="1"/>
  <c r="D410" i="4"/>
  <c r="L545" i="1" s="1"/>
  <c r="D409" i="4"/>
  <c r="L514" i="1" s="1"/>
  <c r="D408" i="4"/>
  <c r="L504" i="1" s="1"/>
  <c r="D407" i="4"/>
  <c r="L500" i="1" s="1"/>
  <c r="D406" i="4"/>
  <c r="L502" i="1" s="1"/>
  <c r="D405" i="4"/>
  <c r="L521" i="1" s="1"/>
  <c r="D404" i="4"/>
  <c r="L540" i="1" s="1"/>
  <c r="D403" i="4"/>
  <c r="L583" i="1" s="1"/>
  <c r="D402" i="4"/>
  <c r="L590" i="1" s="1"/>
  <c r="D401" i="4"/>
  <c r="L506" i="1" s="1"/>
  <c r="D400" i="4"/>
  <c r="L496" i="1" s="1"/>
  <c r="D399" i="4"/>
  <c r="L539" i="1" s="1"/>
  <c r="D398" i="4"/>
  <c r="L552" i="1" s="1"/>
  <c r="D397" i="4"/>
  <c r="L562" i="1" s="1"/>
  <c r="D396" i="4"/>
  <c r="L553" i="1" s="1"/>
  <c r="D395" i="4"/>
  <c r="L571" i="1" s="1"/>
  <c r="D394" i="4"/>
  <c r="L572" i="1" s="1"/>
  <c r="D393" i="4"/>
  <c r="L533" i="1" s="1"/>
  <c r="D392" i="4"/>
  <c r="L508" i="1" s="1"/>
  <c r="D391" i="4"/>
  <c r="L528" i="1" s="1"/>
  <c r="D390" i="4"/>
  <c r="L584" i="1" s="1"/>
  <c r="D389" i="4"/>
  <c r="L554" i="1" s="1"/>
  <c r="D388" i="4"/>
  <c r="L541" i="1" s="1"/>
  <c r="D387" i="4"/>
  <c r="L561" i="1" s="1"/>
  <c r="D386" i="4"/>
  <c r="L532" i="1" s="1"/>
  <c r="D385" i="4"/>
  <c r="L560" i="1" s="1"/>
  <c r="D384" i="4"/>
  <c r="L555" i="1" s="1"/>
  <c r="D383" i="4"/>
  <c r="L567" i="1" s="1"/>
  <c r="D382" i="4"/>
  <c r="L531" i="1" s="1"/>
  <c r="D381" i="4"/>
  <c r="L518" i="1" s="1"/>
  <c r="D380" i="4"/>
  <c r="L582" i="1" s="1"/>
  <c r="D379" i="4"/>
  <c r="L497" i="1" s="1"/>
  <c r="D378" i="4"/>
  <c r="L563" i="1" s="1"/>
  <c r="D377" i="4"/>
  <c r="L523" i="1" s="1"/>
  <c r="D376" i="4"/>
  <c r="L515" i="1" s="1"/>
  <c r="D375" i="4"/>
  <c r="L499" i="1" s="1"/>
  <c r="D374" i="4"/>
  <c r="L580" i="1" s="1"/>
  <c r="D373" i="4"/>
  <c r="L507" i="1" s="1"/>
  <c r="D372" i="4"/>
  <c r="L550" i="1" s="1"/>
  <c r="D371" i="4"/>
  <c r="L558" i="1" s="1"/>
  <c r="D370" i="4"/>
  <c r="L538" i="1" s="1"/>
  <c r="D369" i="4"/>
  <c r="L549" i="1" s="1"/>
  <c r="D368" i="4"/>
  <c r="L517" i="1" s="1"/>
  <c r="D367" i="4"/>
  <c r="L512" i="1" s="1"/>
  <c r="D366" i="4"/>
  <c r="L579" i="1" s="1"/>
  <c r="D365" i="4"/>
  <c r="L568" i="1" s="1"/>
  <c r="D364" i="4"/>
  <c r="L522" i="1" s="1"/>
  <c r="D363" i="4"/>
  <c r="L498" i="1" s="1"/>
  <c r="D362" i="4"/>
  <c r="L581" i="1" s="1"/>
  <c r="D361" i="4"/>
  <c r="L520" i="1" s="1"/>
  <c r="D360" i="4"/>
  <c r="L535" i="1" s="1"/>
  <c r="D359" i="4"/>
  <c r="L547" i="1" s="1"/>
  <c r="D358" i="4"/>
  <c r="L543" i="1" s="1"/>
  <c r="D357" i="4"/>
  <c r="L573" i="1" s="1"/>
  <c r="D356" i="4"/>
  <c r="L525" i="1" s="1"/>
  <c r="D355" i="4"/>
  <c r="L589" i="1" s="1"/>
  <c r="D354" i="4"/>
  <c r="L537" i="1" s="1"/>
  <c r="D353" i="4"/>
  <c r="L519" i="1" s="1"/>
  <c r="D352" i="4"/>
  <c r="L534" i="1" s="1"/>
  <c r="D351" i="4"/>
  <c r="L576" i="1" s="1"/>
  <c r="D350" i="4"/>
  <c r="L524" i="1" s="1"/>
  <c r="D349" i="4"/>
  <c r="L511" i="1" s="1"/>
  <c r="D348" i="4"/>
  <c r="L565" i="1" s="1"/>
  <c r="D347" i="4"/>
  <c r="L542" i="1" s="1"/>
  <c r="D346" i="4"/>
  <c r="L516" i="1" s="1"/>
  <c r="D345" i="4"/>
  <c r="L546" i="1" s="1"/>
  <c r="D344" i="4"/>
  <c r="L575" i="1" s="1"/>
  <c r="D343" i="4"/>
  <c r="L569" i="1" s="1"/>
  <c r="D342" i="4"/>
  <c r="L544" i="1" s="1"/>
  <c r="D341" i="4"/>
  <c r="L591" i="1" s="1"/>
  <c r="D340" i="4"/>
  <c r="L588" i="1" s="1"/>
  <c r="D339" i="4"/>
  <c r="L530" i="1" s="1"/>
  <c r="D338" i="4"/>
  <c r="L494" i="1" s="1"/>
  <c r="D337" i="4"/>
  <c r="L501" i="1" s="1"/>
  <c r="D336" i="4"/>
  <c r="L536" i="1" s="1"/>
  <c r="D335" i="4"/>
  <c r="L574" i="1" s="1"/>
  <c r="D334" i="4"/>
  <c r="L592" i="1" s="1"/>
  <c r="D333" i="4"/>
  <c r="L548" i="1" s="1"/>
  <c r="D332" i="4"/>
  <c r="L566" i="1" s="1"/>
  <c r="D331" i="4"/>
  <c r="L513" i="1" s="1"/>
  <c r="D330" i="4"/>
  <c r="L593" i="1" s="1"/>
  <c r="D329" i="4"/>
  <c r="L564" i="1" s="1"/>
  <c r="D328" i="4"/>
  <c r="L559" i="1" s="1"/>
  <c r="D327" i="4"/>
  <c r="L509" i="1" s="1"/>
  <c r="D326" i="4"/>
  <c r="L503" i="1" s="1"/>
  <c r="D325" i="4"/>
  <c r="L526" i="1" s="1"/>
  <c r="D324" i="4"/>
  <c r="L577" i="1" s="1"/>
  <c r="D323" i="4"/>
  <c r="L510" i="1" s="1"/>
  <c r="D322" i="4"/>
  <c r="L527" i="1" s="1"/>
  <c r="D321" i="4"/>
  <c r="L556" i="1" s="1"/>
  <c r="D320" i="4"/>
  <c r="L587" i="1" s="1"/>
  <c r="D319" i="4"/>
  <c r="L557" i="1" s="1"/>
  <c r="D318" i="4"/>
  <c r="L570" i="1" s="1"/>
  <c r="D317" i="4"/>
  <c r="L551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24" i="1" s="1"/>
  <c r="D207" i="4"/>
  <c r="H593" i="1" s="1"/>
  <c r="D206" i="4"/>
  <c r="H527" i="1" s="1"/>
  <c r="D205" i="4"/>
  <c r="H499" i="1" s="1"/>
  <c r="D204" i="4"/>
  <c r="H521" i="1" s="1"/>
  <c r="D203" i="4"/>
  <c r="H539" i="1" s="1"/>
  <c r="D202" i="4"/>
  <c r="H555" i="1" s="1"/>
  <c r="D201" i="4"/>
  <c r="H540" i="1" s="1"/>
  <c r="D200" i="4"/>
  <c r="H512" i="1" s="1"/>
  <c r="D199" i="4"/>
  <c r="H529" i="1" s="1"/>
  <c r="D198" i="4"/>
  <c r="H496" i="1" s="1"/>
  <c r="D197" i="4"/>
  <c r="H526" i="1" s="1"/>
  <c r="D196" i="4"/>
  <c r="H570" i="1" s="1"/>
  <c r="D195" i="4"/>
  <c r="H581" i="1" s="1"/>
  <c r="D194" i="4"/>
  <c r="H592" i="1" s="1"/>
  <c r="D193" i="4"/>
  <c r="H577" i="1" s="1"/>
  <c r="D192" i="4"/>
  <c r="H511" i="1" s="1"/>
  <c r="D191" i="4"/>
  <c r="H589" i="1" s="1"/>
  <c r="D190" i="4"/>
  <c r="H535" i="1" s="1"/>
  <c r="D189" i="4"/>
  <c r="H538" i="1" s="1"/>
  <c r="D188" i="4"/>
  <c r="H501" i="1" s="1"/>
  <c r="D187" i="4"/>
  <c r="H558" i="1" s="1"/>
  <c r="D186" i="4"/>
  <c r="H563" i="1" s="1"/>
  <c r="D185" i="4"/>
  <c r="H585" i="1" s="1"/>
  <c r="D184" i="4"/>
  <c r="H533" i="1" s="1"/>
  <c r="D183" i="4"/>
  <c r="H498" i="1" s="1"/>
  <c r="D182" i="4"/>
  <c r="H587" i="1" s="1"/>
  <c r="D181" i="4"/>
  <c r="H495" i="1" s="1"/>
  <c r="D180" i="4"/>
  <c r="H544" i="1" s="1"/>
  <c r="D179" i="4"/>
  <c r="H504" i="1" s="1"/>
  <c r="D178" i="4"/>
  <c r="H536" i="1" s="1"/>
  <c r="D177" i="4"/>
  <c r="H514" i="1" s="1"/>
  <c r="D176" i="4"/>
  <c r="H553" i="1" s="1"/>
  <c r="D175" i="4"/>
  <c r="H559" i="1" s="1"/>
  <c r="D174" i="4"/>
  <c r="H506" i="1" s="1"/>
  <c r="D173" i="4"/>
  <c r="H510" i="1" s="1"/>
  <c r="D172" i="4"/>
  <c r="H556" i="1" s="1"/>
  <c r="D171" i="4"/>
  <c r="H500" i="1" s="1"/>
  <c r="D170" i="4"/>
  <c r="H560" i="1" s="1"/>
  <c r="D169" i="4"/>
  <c r="H569" i="1" s="1"/>
  <c r="D168" i="4"/>
  <c r="H532" i="1" s="1"/>
  <c r="D167" i="4"/>
  <c r="H534" i="1" s="1"/>
  <c r="D166" i="4"/>
  <c r="H546" i="1" s="1"/>
  <c r="D165" i="4"/>
  <c r="H567" i="1" s="1"/>
  <c r="D164" i="4"/>
  <c r="H586" i="1" s="1"/>
  <c r="D163" i="4"/>
  <c r="H564" i="1" s="1"/>
  <c r="D162" i="4"/>
  <c r="H543" i="1" s="1"/>
  <c r="D161" i="4"/>
  <c r="H541" i="1" s="1"/>
  <c r="D160" i="4"/>
  <c r="H515" i="1" s="1"/>
  <c r="D159" i="4"/>
  <c r="H573" i="1" s="1"/>
  <c r="D158" i="4"/>
  <c r="H525" i="1" s="1"/>
  <c r="D157" i="4"/>
  <c r="H582" i="1" s="1"/>
  <c r="D156" i="4"/>
  <c r="H494" i="1" s="1"/>
  <c r="D155" i="4"/>
  <c r="H507" i="1" s="1"/>
  <c r="D154" i="4"/>
  <c r="H566" i="1" s="1"/>
  <c r="D153" i="4"/>
  <c r="H547" i="1" s="1"/>
  <c r="D152" i="4"/>
  <c r="H503" i="1" s="1"/>
  <c r="D151" i="4"/>
  <c r="H565" i="1" s="1"/>
  <c r="D150" i="4"/>
  <c r="H548" i="1" s="1"/>
  <c r="D149" i="4"/>
  <c r="H588" i="1" s="1"/>
  <c r="D148" i="4"/>
  <c r="H531" i="1" s="1"/>
  <c r="D147" i="4"/>
  <c r="H574" i="1" s="1"/>
  <c r="D146" i="4"/>
  <c r="H516" i="1" s="1"/>
  <c r="D145" i="4"/>
  <c r="H561" i="1" s="1"/>
  <c r="D144" i="4"/>
  <c r="H509" i="1" s="1"/>
  <c r="D143" i="4"/>
  <c r="H571" i="1" s="1"/>
  <c r="D142" i="4"/>
  <c r="H517" i="1" s="1"/>
  <c r="D141" i="4"/>
  <c r="H530" i="1" s="1"/>
  <c r="D140" i="4"/>
  <c r="H551" i="1" s="1"/>
  <c r="D139" i="4"/>
  <c r="H584" i="1" s="1"/>
  <c r="D138" i="4"/>
  <c r="H497" i="1" s="1"/>
  <c r="D137" i="4"/>
  <c r="H552" i="1" s="1"/>
  <c r="D136" i="4"/>
  <c r="H537" i="1" s="1"/>
  <c r="D135" i="4"/>
  <c r="H572" i="1" s="1"/>
  <c r="D134" i="4"/>
  <c r="H513" i="1" s="1"/>
  <c r="D133" i="4"/>
  <c r="H554" i="1" s="1"/>
  <c r="D132" i="4"/>
  <c r="H578" i="1" s="1"/>
  <c r="D131" i="4"/>
  <c r="H528" i="1" s="1"/>
  <c r="D130" i="4"/>
  <c r="H520" i="1" s="1"/>
  <c r="D129" i="4"/>
  <c r="H502" i="1" s="1"/>
  <c r="D128" i="4"/>
  <c r="H523" i="1" s="1"/>
  <c r="D127" i="4"/>
  <c r="H549" i="1" s="1"/>
  <c r="D126" i="4"/>
  <c r="H575" i="1" s="1"/>
  <c r="D125" i="4"/>
  <c r="H583" i="1" s="1"/>
  <c r="D124" i="4"/>
  <c r="H562" i="1" s="1"/>
  <c r="D123" i="4"/>
  <c r="H522" i="1" s="1"/>
  <c r="D122" i="4"/>
  <c r="H590" i="1" s="1"/>
  <c r="D121" i="4"/>
  <c r="H576" i="1" s="1"/>
  <c r="D120" i="4"/>
  <c r="H568" i="1" s="1"/>
  <c r="D119" i="4"/>
  <c r="H545" i="1" s="1"/>
  <c r="D118" i="4"/>
  <c r="H508" i="1" s="1"/>
  <c r="D117" i="4"/>
  <c r="H550" i="1" s="1"/>
  <c r="D116" i="4"/>
  <c r="H579" i="1" s="1"/>
  <c r="D115" i="4"/>
  <c r="H519" i="1" s="1"/>
  <c r="D114" i="4"/>
  <c r="H505" i="1" s="1"/>
  <c r="D113" i="4"/>
  <c r="H518" i="1" s="1"/>
  <c r="D112" i="4"/>
  <c r="H591" i="1" s="1"/>
  <c r="D111" i="4"/>
  <c r="H557" i="1" s="1"/>
  <c r="D110" i="4"/>
  <c r="H542" i="1" s="1"/>
  <c r="D109" i="4"/>
  <c r="H580" i="1" s="1"/>
  <c r="D44" i="4"/>
  <c r="X560" i="1" s="1"/>
  <c r="D76" i="4"/>
  <c r="X508" i="1" s="1"/>
  <c r="D99" i="4"/>
  <c r="X561" i="1" s="1"/>
  <c r="D38" i="4"/>
  <c r="X547" i="1" s="1"/>
  <c r="D14" i="4"/>
  <c r="X539" i="1" s="1"/>
  <c r="D24" i="4"/>
  <c r="X496" i="1" s="1"/>
  <c r="D98" i="4"/>
  <c r="X535" i="1" s="1"/>
  <c r="D90" i="4"/>
  <c r="X494" i="1" s="1"/>
  <c r="D87" i="4"/>
  <c r="X503" i="1" s="1"/>
  <c r="D71" i="4"/>
  <c r="X498" i="1" s="1"/>
  <c r="D60" i="4"/>
  <c r="X495" i="1" s="1"/>
  <c r="D85" i="4"/>
  <c r="X571" i="1" s="1"/>
  <c r="D33" i="4"/>
  <c r="X553" i="1" s="1"/>
  <c r="D5" i="4"/>
  <c r="X548" i="1" s="1"/>
  <c r="D83" i="4"/>
  <c r="X569" i="1" s="1"/>
  <c r="D45" i="4"/>
  <c r="X572" i="1" s="1"/>
  <c r="D55" i="4"/>
  <c r="X500" i="1" s="1"/>
  <c r="D59" i="4"/>
  <c r="X504" i="1" s="1"/>
  <c r="D43" i="4"/>
  <c r="X511" i="1" s="1"/>
  <c r="D47" i="4"/>
  <c r="X501" i="1" s="1"/>
  <c r="D23" i="4"/>
  <c r="X559" i="1" s="1"/>
  <c r="D66" i="4"/>
  <c r="X524" i="1" s="1"/>
  <c r="D28" i="4"/>
  <c r="X521" i="1" s="1"/>
  <c r="D20" i="4"/>
  <c r="X587" i="1" s="1"/>
  <c r="D11" i="4"/>
  <c r="X552" i="1" s="1"/>
  <c r="D103" i="4"/>
  <c r="X557" i="1" s="1"/>
  <c r="D53" i="4"/>
  <c r="X533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09" i="1" l="1"/>
  <c r="G312" i="1"/>
  <c r="G304" i="1"/>
  <c r="G302" i="1"/>
  <c r="G327" i="1"/>
  <c r="G326" i="1"/>
  <c r="G317" i="1"/>
  <c r="G319" i="1"/>
  <c r="G320" i="1"/>
  <c r="G314" i="1"/>
  <c r="G311" i="1"/>
  <c r="G313" i="1"/>
  <c r="G318" i="1"/>
  <c r="G323" i="1"/>
  <c r="G328" i="1"/>
  <c r="G332" i="1"/>
  <c r="G324" i="1"/>
  <c r="N373" i="1" l="1"/>
  <c r="F373" i="1"/>
  <c r="B373" i="1"/>
  <c r="P121" i="1" l="1"/>
  <c r="P198" i="1"/>
  <c r="P205" i="1"/>
  <c r="P137" i="1"/>
  <c r="P150" i="1"/>
  <c r="P206" i="1"/>
  <c r="P177" i="1"/>
  <c r="P209" i="1"/>
  <c r="P128" i="1"/>
  <c r="P133" i="1"/>
  <c r="P130" i="1"/>
  <c r="P122" i="1"/>
  <c r="P203" i="1"/>
  <c r="P187" i="1"/>
  <c r="P157" i="1"/>
  <c r="P120" i="1"/>
  <c r="P119" i="1"/>
  <c r="P200" i="1"/>
  <c r="P194" i="1"/>
  <c r="P199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55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5" i="1" s="1"/>
  <c r="AQF616" i="1"/>
  <c r="L482" i="1" s="1"/>
  <c r="AIP616" i="1"/>
  <c r="L426" i="1" s="1"/>
  <c r="AHO616" i="1"/>
  <c r="L471" i="1" s="1"/>
  <c r="AJQ616" i="1"/>
  <c r="L425" i="1" s="1"/>
  <c r="AIG616" i="1"/>
  <c r="L488" i="1" s="1"/>
  <c r="ALS616" i="1"/>
  <c r="L487" i="1" s="1"/>
  <c r="ANC616" i="1"/>
  <c r="L476" i="1" s="1"/>
  <c r="AOD616" i="1"/>
  <c r="L402" i="1" s="1"/>
  <c r="APW616" i="1"/>
  <c r="L396" i="1" s="1"/>
  <c r="AOM616" i="1"/>
  <c r="L419" i="1" s="1"/>
  <c r="AMB616" i="1"/>
  <c r="L412" i="1" s="1"/>
  <c r="AJZ616" i="1"/>
  <c r="L428" i="1" s="1"/>
  <c r="ANL616" i="1"/>
  <c r="L438" i="1" s="1"/>
  <c r="AIY616" i="1"/>
  <c r="L478" i="1" s="1"/>
  <c r="AKI616" i="1"/>
  <c r="L427" i="1" s="1"/>
  <c r="ALA616" i="1"/>
  <c r="L483" i="1" s="1"/>
  <c r="AMK616" i="1"/>
  <c r="L490" i="1" s="1"/>
  <c r="ANU616" i="1"/>
  <c r="L441" i="1" s="1"/>
  <c r="AOV616" i="1"/>
  <c r="L392" i="1" s="1"/>
  <c r="AJH616" i="1"/>
  <c r="L440" i="1" s="1"/>
  <c r="AKR616" i="1"/>
  <c r="L454" i="1" s="1"/>
  <c r="ALJ616" i="1"/>
  <c r="L452" i="1" s="1"/>
  <c r="AMT616" i="1"/>
  <c r="L415" i="1" s="1"/>
  <c r="APN616" i="1"/>
  <c r="L407" i="1" s="1"/>
  <c r="APE616" i="1"/>
  <c r="L408" i="1" s="1"/>
  <c r="AJZ640" i="1"/>
  <c r="AB472" i="1" s="1"/>
  <c r="AHX652" i="1"/>
  <c r="AJ406" i="1" s="1"/>
  <c r="AJH652" i="1"/>
  <c r="AJ490" i="1" s="1"/>
  <c r="ALJ652" i="1"/>
  <c r="AJ450" i="1" s="1"/>
  <c r="AOV652" i="1"/>
  <c r="AJ462" i="1" s="1"/>
  <c r="ANC652" i="1"/>
  <c r="AJ411" i="1" s="1"/>
  <c r="APW652" i="1"/>
  <c r="AJ465" i="1" s="1"/>
  <c r="AIY640" i="1"/>
  <c r="AB470" i="1" s="1"/>
  <c r="AKI640" i="1"/>
  <c r="AB477" i="1" s="1"/>
  <c r="ALA640" i="1"/>
  <c r="AB485" i="1" s="1"/>
  <c r="AMK640" i="1"/>
  <c r="AB427" i="1" s="1"/>
  <c r="ANU640" i="1"/>
  <c r="AB474" i="1" s="1"/>
  <c r="AOM640" i="1"/>
  <c r="AB404" i="1" s="1"/>
  <c r="AIG670" i="1"/>
  <c r="AV477" i="1" s="1"/>
  <c r="AJQ670" i="1"/>
  <c r="AV408" i="1" s="1"/>
  <c r="ALA670" i="1"/>
  <c r="AV437" i="1" s="1"/>
  <c r="AMK670" i="1"/>
  <c r="AV418" i="1" s="1"/>
  <c r="ANU670" i="1"/>
  <c r="AV452" i="1" s="1"/>
  <c r="APE670" i="1"/>
  <c r="AV439" i="1" s="1"/>
  <c r="AKR628" i="1"/>
  <c r="T436" i="1" s="1"/>
  <c r="AIY628" i="1"/>
  <c r="T392" i="1" s="1"/>
  <c r="ALJ628" i="1"/>
  <c r="T430" i="1" s="1"/>
  <c r="AJZ628" i="1"/>
  <c r="T452" i="1" s="1"/>
  <c r="ANU628" i="1"/>
  <c r="T459" i="1" s="1"/>
  <c r="APN628" i="1"/>
  <c r="T465" i="1" s="1"/>
  <c r="AKH672" i="1"/>
  <c r="P71" i="1" s="1"/>
  <c r="AKI604" i="1"/>
  <c r="D433" i="1" s="1"/>
  <c r="AIY604" i="1"/>
  <c r="D471" i="1" s="1"/>
  <c r="AIX672" i="1"/>
  <c r="P49" i="1" s="1"/>
  <c r="ALI672" i="1"/>
  <c r="P14" i="1" s="1"/>
  <c r="ALJ604" i="1"/>
  <c r="D467" i="1" s="1"/>
  <c r="AMT604" i="1"/>
  <c r="D427" i="1" s="1"/>
  <c r="AMS672" i="1"/>
  <c r="P45" i="1" s="1"/>
  <c r="ANT672" i="1"/>
  <c r="P27" i="1" s="1"/>
  <c r="ANU604" i="1"/>
  <c r="D476" i="1" s="1"/>
  <c r="APV672" i="1"/>
  <c r="P53" i="1" s="1"/>
  <c r="APW604" i="1"/>
  <c r="D404" i="1" s="1"/>
  <c r="AHO622" i="1"/>
  <c r="P482" i="1" s="1"/>
  <c r="AIY622" i="1"/>
  <c r="P445" i="1" s="1"/>
  <c r="AKI622" i="1"/>
  <c r="P438" i="1" s="1"/>
  <c r="ALS622" i="1"/>
  <c r="P437" i="1" s="1"/>
  <c r="ANL622" i="1"/>
  <c r="P471" i="1" s="1"/>
  <c r="AOM622" i="1"/>
  <c r="P407" i="1" s="1"/>
  <c r="APW622" i="1"/>
  <c r="P461" i="1" s="1"/>
  <c r="AHO610" i="1"/>
  <c r="H487" i="1" s="1"/>
  <c r="AJZ610" i="1"/>
  <c r="H473" i="1" s="1"/>
  <c r="AJH610" i="1"/>
  <c r="H441" i="1" s="1"/>
  <c r="ALS610" i="1"/>
  <c r="H437" i="1" s="1"/>
  <c r="ANC610" i="1"/>
  <c r="H440" i="1" s="1"/>
  <c r="AOM610" i="1"/>
  <c r="H396" i="1" s="1"/>
  <c r="APW610" i="1"/>
  <c r="H462" i="1" s="1"/>
  <c r="AHO664" i="1"/>
  <c r="AR488" i="1" s="1"/>
  <c r="AJQ664" i="1"/>
  <c r="AR479" i="1" s="1"/>
  <c r="AIG664" i="1"/>
  <c r="AR456" i="1" s="1"/>
  <c r="ALS664" i="1"/>
  <c r="AR465" i="1" s="1"/>
  <c r="ANC664" i="1"/>
  <c r="AR422" i="1" s="1"/>
  <c r="APW664" i="1"/>
  <c r="AR447" i="1" s="1"/>
  <c r="APE664" i="1"/>
  <c r="AR424" i="1" s="1"/>
  <c r="AIG646" i="1"/>
  <c r="AF458" i="1" s="1"/>
  <c r="AJQ646" i="1"/>
  <c r="AF466" i="1" s="1"/>
  <c r="ALA646" i="1"/>
  <c r="AF481" i="1" s="1"/>
  <c r="AMK646" i="1"/>
  <c r="AF465" i="1" s="1"/>
  <c r="ANL646" i="1"/>
  <c r="AF467" i="1" s="1"/>
  <c r="APE646" i="1"/>
  <c r="AF450" i="1" s="1"/>
  <c r="AIG634" i="1"/>
  <c r="X435" i="1" s="1"/>
  <c r="AIP634" i="1"/>
  <c r="X428" i="1" s="1"/>
  <c r="ALA634" i="1"/>
  <c r="X443" i="1" s="1"/>
  <c r="AMK634" i="1"/>
  <c r="X437" i="1" s="1"/>
  <c r="ANU634" i="1"/>
  <c r="X484" i="1" s="1"/>
  <c r="APE634" i="1"/>
  <c r="X461" i="1" s="1"/>
  <c r="AHO658" i="1"/>
  <c r="AN456" i="1" s="1"/>
  <c r="AKI658" i="1"/>
  <c r="AN414" i="1" s="1"/>
  <c r="AJQ658" i="1"/>
  <c r="AN490" i="1" s="1"/>
  <c r="ALS658" i="1"/>
  <c r="AN478" i="1" s="1"/>
  <c r="AMT658" i="1"/>
  <c r="AN449" i="1" s="1"/>
  <c r="AOM658" i="1"/>
  <c r="AN482" i="1" s="1"/>
  <c r="APW658" i="1"/>
  <c r="AN484" i="1" s="1"/>
  <c r="AIG652" i="1"/>
  <c r="AJ472" i="1" s="1"/>
  <c r="AJQ652" i="1"/>
  <c r="AJ454" i="1" s="1"/>
  <c r="ALS652" i="1"/>
  <c r="AJ479" i="1" s="1"/>
  <c r="AJZ652" i="1"/>
  <c r="AJ432" i="1" s="1"/>
  <c r="ANL652" i="1"/>
  <c r="AJ487" i="1" s="1"/>
  <c r="AOD652" i="1"/>
  <c r="AJ476" i="1" s="1"/>
  <c r="AJH640" i="1"/>
  <c r="AB446" i="1" s="1"/>
  <c r="AKR640" i="1"/>
  <c r="AB473" i="1" s="1"/>
  <c r="ALJ640" i="1"/>
  <c r="AB453" i="1" s="1"/>
  <c r="AMT640" i="1"/>
  <c r="AB464" i="1" s="1"/>
  <c r="APE640" i="1"/>
  <c r="AB398" i="1" s="1"/>
  <c r="AOV640" i="1"/>
  <c r="AB465" i="1" s="1"/>
  <c r="AIP670" i="1"/>
  <c r="AV481" i="1" s="1"/>
  <c r="AJZ670" i="1"/>
  <c r="AV464" i="1" s="1"/>
  <c r="ALJ670" i="1"/>
  <c r="AV488" i="1" s="1"/>
  <c r="AMT670" i="1"/>
  <c r="AV490" i="1" s="1"/>
  <c r="AOD670" i="1"/>
  <c r="AV463" i="1" s="1"/>
  <c r="APN670" i="1"/>
  <c r="AV473" i="1" s="1"/>
  <c r="AHX628" i="1"/>
  <c r="T406" i="1" s="1"/>
  <c r="AJH628" i="1"/>
  <c r="T449" i="1" s="1"/>
  <c r="ALS628" i="1"/>
  <c r="T470" i="1" s="1"/>
  <c r="AMT628" i="1"/>
  <c r="T464" i="1" s="1"/>
  <c r="AOV628" i="1"/>
  <c r="T393" i="1" s="1"/>
  <c r="AOD628" i="1"/>
  <c r="T462" i="1" s="1"/>
  <c r="AKQ672" i="1"/>
  <c r="P86" i="1" s="1"/>
  <c r="AKR604" i="1"/>
  <c r="D429" i="1" s="1"/>
  <c r="AJG672" i="1"/>
  <c r="P43" i="1" s="1"/>
  <c r="AJH604" i="1"/>
  <c r="D451" i="1" s="1"/>
  <c r="ALS604" i="1"/>
  <c r="D472" i="1" s="1"/>
  <c r="ALR672" i="1"/>
  <c r="P9" i="1" s="1"/>
  <c r="AJY672" i="1"/>
  <c r="P60" i="1" s="1"/>
  <c r="AJZ604" i="1"/>
  <c r="D434" i="1" s="1"/>
  <c r="APM672" i="1"/>
  <c r="P95" i="1" s="1"/>
  <c r="APN604" i="1"/>
  <c r="D461" i="1" s="1"/>
  <c r="AOC672" i="1"/>
  <c r="P11" i="1" s="1"/>
  <c r="AOD604" i="1"/>
  <c r="D437" i="1" s="1"/>
  <c r="AHX622" i="1"/>
  <c r="P404" i="1" s="1"/>
  <c r="AJH622" i="1"/>
  <c r="P470" i="1" s="1"/>
  <c r="AKR622" i="1"/>
  <c r="P451" i="1" s="1"/>
  <c r="AMB622" i="1"/>
  <c r="P489" i="1" s="1"/>
  <c r="ANC622" i="1"/>
  <c r="P416" i="1" s="1"/>
  <c r="AOV622" i="1"/>
  <c r="P426" i="1" s="1"/>
  <c r="AQF622" i="1"/>
  <c r="P444" i="1" s="1"/>
  <c r="AHX610" i="1"/>
  <c r="H476" i="1" s="1"/>
  <c r="AKI610" i="1"/>
  <c r="H411" i="1" s="1"/>
  <c r="AJQ610" i="1"/>
  <c r="H409" i="1" s="1"/>
  <c r="AMB610" i="1"/>
  <c r="H465" i="1" s="1"/>
  <c r="ANU610" i="1"/>
  <c r="H450" i="1" s="1"/>
  <c r="AOV610" i="1"/>
  <c r="H430" i="1" s="1"/>
  <c r="AQF610" i="1"/>
  <c r="H431" i="1" s="1"/>
  <c r="AIP664" i="1"/>
  <c r="AR485" i="1" s="1"/>
  <c r="AJZ664" i="1"/>
  <c r="AR427" i="1" s="1"/>
  <c r="AKR664" i="1"/>
  <c r="AR421" i="1" s="1"/>
  <c r="AMB664" i="1"/>
  <c r="AR475" i="1" s="1"/>
  <c r="ANL664" i="1"/>
  <c r="AR453" i="1" s="1"/>
  <c r="ANU664" i="1"/>
  <c r="AR463" i="1" s="1"/>
  <c r="AQF664" i="1"/>
  <c r="AR441" i="1" s="1"/>
  <c r="AIP646" i="1"/>
  <c r="AF476" i="1" s="1"/>
  <c r="AJZ646" i="1"/>
  <c r="AF478" i="1" s="1"/>
  <c r="ALJ646" i="1"/>
  <c r="AF446" i="1" s="1"/>
  <c r="ANC646" i="1"/>
  <c r="AF456" i="1" s="1"/>
  <c r="AOD646" i="1"/>
  <c r="AF429" i="1" s="1"/>
  <c r="APN646" i="1"/>
  <c r="AF472" i="1" s="1"/>
  <c r="AJZ634" i="1"/>
  <c r="X489" i="1" s="1"/>
  <c r="AIY634" i="1"/>
  <c r="X431" i="1" s="1"/>
  <c r="ALJ634" i="1"/>
  <c r="X448" i="1" s="1"/>
  <c r="AMT634" i="1"/>
  <c r="X468" i="1" s="1"/>
  <c r="AOD634" i="1"/>
  <c r="X449" i="1" s="1"/>
  <c r="APN634" i="1"/>
  <c r="X414" i="1" s="1"/>
  <c r="AHX658" i="1"/>
  <c r="AN434" i="1" s="1"/>
  <c r="AIP658" i="1"/>
  <c r="AN433" i="1" s="1"/>
  <c r="AKR658" i="1"/>
  <c r="AN430" i="1" s="1"/>
  <c r="AMB658" i="1"/>
  <c r="AN413" i="1" s="1"/>
  <c r="ANL658" i="1"/>
  <c r="AN402" i="1" s="1"/>
  <c r="AOV658" i="1"/>
  <c r="AN410" i="1" s="1"/>
  <c r="AQF658" i="1"/>
  <c r="AN436" i="1" s="1"/>
  <c r="AHO652" i="1"/>
  <c r="AJ431" i="1" s="1"/>
  <c r="AIP652" i="1"/>
  <c r="AJ456" i="1" s="1"/>
  <c r="AKR652" i="1"/>
  <c r="AJ410" i="1" s="1"/>
  <c r="AMB652" i="1"/>
  <c r="AJ415" i="1" s="1"/>
  <c r="APN652" i="1"/>
  <c r="AJ467" i="1" s="1"/>
  <c r="ANU652" i="1"/>
  <c r="AJ405" i="1" s="1"/>
  <c r="AOM652" i="1"/>
  <c r="AJ444" i="1" s="1"/>
  <c r="AHO640" i="1"/>
  <c r="AB463" i="1" s="1"/>
  <c r="AJQ640" i="1"/>
  <c r="AB406" i="1" s="1"/>
  <c r="AHX640" i="1"/>
  <c r="AB409" i="1" s="1"/>
  <c r="ALS640" i="1"/>
  <c r="AB436" i="1" s="1"/>
  <c r="ANC640" i="1"/>
  <c r="AB414" i="1" s="1"/>
  <c r="APW640" i="1"/>
  <c r="AB437" i="1" s="1"/>
  <c r="APN640" i="1"/>
  <c r="AB490" i="1" s="1"/>
  <c r="AHO670" i="1"/>
  <c r="AV485" i="1" s="1"/>
  <c r="AIY670" i="1"/>
  <c r="AV421" i="1" s="1"/>
  <c r="AKI670" i="1"/>
  <c r="AV431" i="1" s="1"/>
  <c r="ALS670" i="1"/>
  <c r="AV484" i="1" s="1"/>
  <c r="ANL670" i="1"/>
  <c r="AV434" i="1" s="1"/>
  <c r="AOM670" i="1"/>
  <c r="AV474" i="1" s="1"/>
  <c r="APW670" i="1"/>
  <c r="AV472" i="1" s="1"/>
  <c r="AHO628" i="1"/>
  <c r="T467" i="1" s="1"/>
  <c r="AIG628" i="1"/>
  <c r="T476" i="1" s="1"/>
  <c r="AJQ628" i="1"/>
  <c r="T461" i="1" s="1"/>
  <c r="AMB628" i="1"/>
  <c r="T457" i="1" s="1"/>
  <c r="ANC628" i="1"/>
  <c r="T425" i="1" s="1"/>
  <c r="APE628" i="1"/>
  <c r="T438" i="1" s="1"/>
  <c r="AOM628" i="1"/>
  <c r="T397" i="1" s="1"/>
  <c r="AHO604" i="1"/>
  <c r="D486" i="1" s="1"/>
  <c r="AHN672" i="1"/>
  <c r="P97" i="1" s="1"/>
  <c r="AIF672" i="1"/>
  <c r="P74" i="1" s="1"/>
  <c r="AIG604" i="1"/>
  <c r="D450" i="1" s="1"/>
  <c r="AJQ604" i="1"/>
  <c r="D420" i="1" s="1"/>
  <c r="AJP672" i="1"/>
  <c r="P54" i="1" s="1"/>
  <c r="AMA672" i="1"/>
  <c r="P5" i="1" s="1"/>
  <c r="AMB604" i="1"/>
  <c r="D431" i="1" s="1"/>
  <c r="ANB672" i="1"/>
  <c r="P83" i="1" s="1"/>
  <c r="ANC604" i="1"/>
  <c r="D428" i="1" s="1"/>
  <c r="AQE672" i="1"/>
  <c r="P12" i="1" s="1"/>
  <c r="AQF604" i="1"/>
  <c r="D455" i="1" s="1"/>
  <c r="AOM604" i="1"/>
  <c r="D439" i="1" s="1"/>
  <c r="AOL672" i="1"/>
  <c r="P10" i="1" s="1"/>
  <c r="AIG622" i="1"/>
  <c r="P481" i="1" s="1"/>
  <c r="AJQ622" i="1"/>
  <c r="P474" i="1" s="1"/>
  <c r="ALA622" i="1"/>
  <c r="P487" i="1" s="1"/>
  <c r="AMK622" i="1"/>
  <c r="P417" i="1" s="1"/>
  <c r="ANU622" i="1"/>
  <c r="P475" i="1" s="1"/>
  <c r="APE622" i="1"/>
  <c r="P450" i="1" s="1"/>
  <c r="AIG610" i="1"/>
  <c r="H436" i="1" s="1"/>
  <c r="AKR610" i="1"/>
  <c r="H403" i="1" s="1"/>
  <c r="ALA610" i="1"/>
  <c r="H479" i="1" s="1"/>
  <c r="AMK610" i="1"/>
  <c r="H454" i="1" s="1"/>
  <c r="ANL610" i="1"/>
  <c r="H399" i="1" s="1"/>
  <c r="APE610" i="1"/>
  <c r="H421" i="1" s="1"/>
  <c r="AIY664" i="1"/>
  <c r="AR490" i="1" s="1"/>
  <c r="AKI664" i="1"/>
  <c r="AR480" i="1" s="1"/>
  <c r="ALA664" i="1"/>
  <c r="AR455" i="1" s="1"/>
  <c r="AMK664" i="1"/>
  <c r="AR448" i="1" s="1"/>
  <c r="AOV664" i="1"/>
  <c r="AR449" i="1" s="1"/>
  <c r="AOD664" i="1"/>
  <c r="AR489" i="1" s="1"/>
  <c r="AHO646" i="1"/>
  <c r="AF485" i="1" s="1"/>
  <c r="AIY646" i="1"/>
  <c r="AF480" i="1" s="1"/>
  <c r="AKI646" i="1"/>
  <c r="AF482" i="1" s="1"/>
  <c r="ALS646" i="1"/>
  <c r="AF477" i="1" s="1"/>
  <c r="ANU646" i="1"/>
  <c r="AF462" i="1" s="1"/>
  <c r="AOM646" i="1"/>
  <c r="AF427" i="1" s="1"/>
  <c r="APW646" i="1"/>
  <c r="AF403" i="1" s="1"/>
  <c r="AHO634" i="1"/>
  <c r="X475" i="1" s="1"/>
  <c r="AKI634" i="1"/>
  <c r="X416" i="1" s="1"/>
  <c r="AJH634" i="1"/>
  <c r="X438" i="1" s="1"/>
  <c r="ALS634" i="1"/>
  <c r="X469" i="1" s="1"/>
  <c r="ANL634" i="1"/>
  <c r="X467" i="1" s="1"/>
  <c r="AOM634" i="1"/>
  <c r="X454" i="1" s="1"/>
  <c r="APW634" i="1"/>
  <c r="X457" i="1" s="1"/>
  <c r="AIG658" i="1"/>
  <c r="AN477" i="1" s="1"/>
  <c r="AIY658" i="1"/>
  <c r="AN431" i="1" s="1"/>
  <c r="ALA658" i="1"/>
  <c r="AN483" i="1" s="1"/>
  <c r="AMK658" i="1"/>
  <c r="AN450" i="1" s="1"/>
  <c r="ANU658" i="1"/>
  <c r="AN408" i="1" s="1"/>
  <c r="APE658" i="1"/>
  <c r="AN407" i="1" s="1"/>
  <c r="AKI652" i="1"/>
  <c r="AJ460" i="1" s="1"/>
  <c r="AIY652" i="1"/>
  <c r="AJ484" i="1" s="1"/>
  <c r="ALA652" i="1"/>
  <c r="AJ486" i="1" s="1"/>
  <c r="AMK652" i="1"/>
  <c r="AJ445" i="1" s="1"/>
  <c r="AMT652" i="1"/>
  <c r="AJ477" i="1" s="1"/>
  <c r="APE652" i="1"/>
  <c r="AJ392" i="1" s="1"/>
  <c r="AQF652" i="1"/>
  <c r="AJ416" i="1" s="1"/>
  <c r="AIP640" i="1"/>
  <c r="AB444" i="1" s="1"/>
  <c r="AIG640" i="1"/>
  <c r="AB412" i="1" s="1"/>
  <c r="AMB640" i="1"/>
  <c r="AB456" i="1" s="1"/>
  <c r="ANL640" i="1"/>
  <c r="AB420" i="1" s="1"/>
  <c r="AOD640" i="1"/>
  <c r="AB419" i="1" s="1"/>
  <c r="AQF640" i="1"/>
  <c r="AB394" i="1" s="1"/>
  <c r="AHX670" i="1"/>
  <c r="AV458" i="1" s="1"/>
  <c r="AJH670" i="1"/>
  <c r="AV424" i="1" s="1"/>
  <c r="AKR670" i="1"/>
  <c r="AV428" i="1" s="1"/>
  <c r="AMB670" i="1"/>
  <c r="AV461" i="1" s="1"/>
  <c r="ANC670" i="1"/>
  <c r="AV406" i="1" s="1"/>
  <c r="AOV670" i="1"/>
  <c r="AV411" i="1" s="1"/>
  <c r="AQF670" i="1"/>
  <c r="AV449" i="1" s="1"/>
  <c r="AKI628" i="1"/>
  <c r="T404" i="1" s="1"/>
  <c r="AIP628" i="1"/>
  <c r="T468" i="1" s="1"/>
  <c r="ALA628" i="1"/>
  <c r="T432" i="1" s="1"/>
  <c r="AMK628" i="1"/>
  <c r="T484" i="1" s="1"/>
  <c r="ANL628" i="1"/>
  <c r="T483" i="1" s="1"/>
  <c r="APW628" i="1"/>
  <c r="T437" i="1" s="1"/>
  <c r="AQF628" i="1"/>
  <c r="T466" i="1" s="1"/>
  <c r="AHW672" i="1"/>
  <c r="P8" i="1" s="1"/>
  <c r="AHX604" i="1"/>
  <c r="D473" i="1" s="1"/>
  <c r="AIO672" i="1"/>
  <c r="P3" i="1" s="1"/>
  <c r="AIP604" i="1"/>
  <c r="D449" i="1" s="1"/>
  <c r="ALA604" i="1"/>
  <c r="D474" i="1" s="1"/>
  <c r="AKZ672" i="1"/>
  <c r="P101" i="1" s="1"/>
  <c r="AMJ672" i="1"/>
  <c r="P31" i="1" s="1"/>
  <c r="AMK604" i="1"/>
  <c r="D423" i="1" s="1"/>
  <c r="ANK672" i="1"/>
  <c r="P100" i="1" s="1"/>
  <c r="ANL604" i="1"/>
  <c r="D479" i="1" s="1"/>
  <c r="APE604" i="1"/>
  <c r="D440" i="1" s="1"/>
  <c r="APD672" i="1"/>
  <c r="P38" i="1" s="1"/>
  <c r="AOU672" i="1"/>
  <c r="P89" i="1" s="1"/>
  <c r="AOV604" i="1"/>
  <c r="D457" i="1" s="1"/>
  <c r="AIP622" i="1"/>
  <c r="P462" i="1" s="1"/>
  <c r="AJZ622" i="1"/>
  <c r="P447" i="1" s="1"/>
  <c r="ALJ622" i="1"/>
  <c r="P399" i="1" s="1"/>
  <c r="AMT622" i="1"/>
  <c r="P453" i="1" s="1"/>
  <c r="AOD622" i="1"/>
  <c r="P443" i="1" s="1"/>
  <c r="APN622" i="1"/>
  <c r="P425" i="1" s="1"/>
  <c r="AIP610" i="1"/>
  <c r="H459" i="1" s="1"/>
  <c r="AIY610" i="1"/>
  <c r="H434" i="1" s="1"/>
  <c r="ALJ610" i="1"/>
  <c r="H475" i="1" s="1"/>
  <c r="AMT610" i="1"/>
  <c r="H457" i="1" s="1"/>
  <c r="AOD610" i="1"/>
  <c r="H474" i="1" s="1"/>
  <c r="APN610" i="1"/>
  <c r="H392" i="1" s="1"/>
  <c r="AJH664" i="1"/>
  <c r="AR436" i="1" s="1"/>
  <c r="AHX664" i="1"/>
  <c r="AR392" i="1" s="1"/>
  <c r="ALJ664" i="1"/>
  <c r="AR446" i="1" s="1"/>
  <c r="AMT664" i="1"/>
  <c r="AR474" i="1" s="1"/>
  <c r="APN664" i="1"/>
  <c r="AR481" i="1" s="1"/>
  <c r="AOM664" i="1"/>
  <c r="AR452" i="1" s="1"/>
  <c r="AHX646" i="1"/>
  <c r="AF393" i="1" s="1"/>
  <c r="AJH646" i="1"/>
  <c r="AF479" i="1" s="1"/>
  <c r="AKR646" i="1"/>
  <c r="AF471" i="1" s="1"/>
  <c r="AMB646" i="1"/>
  <c r="AF483" i="1" s="1"/>
  <c r="AMT646" i="1"/>
  <c r="AF431" i="1" s="1"/>
  <c r="AOV646" i="1"/>
  <c r="AF409" i="1" s="1"/>
  <c r="AQF646" i="1"/>
  <c r="AF434" i="1" s="1"/>
  <c r="AHX634" i="1"/>
  <c r="X442" i="1" s="1"/>
  <c r="AKR634" i="1"/>
  <c r="X418" i="1" s="1"/>
  <c r="AJQ634" i="1"/>
  <c r="X403" i="1" s="1"/>
  <c r="AMB634" i="1"/>
  <c r="X410" i="1" s="1"/>
  <c r="ANC634" i="1"/>
  <c r="X412" i="1" s="1"/>
  <c r="AOV634" i="1"/>
  <c r="X396" i="1" s="1"/>
  <c r="AQF634" i="1"/>
  <c r="X405" i="1" s="1"/>
  <c r="AJZ658" i="1"/>
  <c r="AN472" i="1" s="1"/>
  <c r="AJH658" i="1"/>
  <c r="AN423" i="1" s="1"/>
  <c r="ALJ658" i="1"/>
  <c r="AN476" i="1" s="1"/>
  <c r="ANC658" i="1"/>
  <c r="AN432" i="1" s="1"/>
  <c r="AOD658" i="1"/>
  <c r="AN419" i="1" s="1"/>
  <c r="APN658" i="1"/>
  <c r="AN485" i="1" s="1"/>
  <c r="T371" i="1" l="1"/>
  <c r="O225" i="1"/>
  <c r="T355" i="1"/>
  <c r="O232" i="1"/>
  <c r="T365" i="1"/>
  <c r="O227" i="1"/>
  <c r="T358" i="1"/>
  <c r="O244" i="1"/>
  <c r="T378" i="1"/>
  <c r="O237" i="1"/>
  <c r="T370" i="1"/>
  <c r="O228" i="1"/>
  <c r="T359" i="1"/>
  <c r="O226" i="1"/>
  <c r="T357" i="1"/>
  <c r="O235" i="1"/>
  <c r="T368" i="1"/>
  <c r="O239" i="1"/>
  <c r="T372" i="1"/>
  <c r="O241" i="1"/>
  <c r="T375" i="1"/>
  <c r="O224" i="1"/>
  <c r="T354" i="1"/>
  <c r="O231" i="1"/>
  <c r="T364" i="1"/>
  <c r="O234" i="1"/>
  <c r="T367" i="1"/>
  <c r="O245" i="1"/>
  <c r="T379" i="1"/>
  <c r="O233" i="1"/>
  <c r="T366" i="1"/>
  <c r="O240" i="1"/>
  <c r="T373" i="1"/>
  <c r="O229" i="1"/>
  <c r="T361" i="1"/>
  <c r="O247" i="1"/>
  <c r="T384" i="1"/>
  <c r="O222" i="1"/>
  <c r="T352" i="1"/>
  <c r="O236" i="1"/>
  <c r="T369" i="1"/>
  <c r="O242" i="1"/>
  <c r="T376" i="1"/>
  <c r="O223" i="1"/>
  <c r="T353" i="1"/>
  <c r="O230" i="1"/>
  <c r="T362" i="1"/>
  <c r="O248" i="1"/>
  <c r="T386" i="1"/>
  <c r="O246" i="1"/>
  <c r="T380" i="1"/>
  <c r="O238" i="1"/>
  <c r="G82" i="1"/>
  <c r="G23" i="1"/>
  <c r="G53" i="1"/>
  <c r="G97" i="1"/>
  <c r="G34" i="1"/>
  <c r="G58" i="1"/>
  <c r="G47" i="1"/>
  <c r="G86" i="1"/>
  <c r="G75" i="1"/>
  <c r="G48" i="1"/>
  <c r="G80" i="1"/>
  <c r="G70" i="1"/>
  <c r="G77" i="1"/>
  <c r="G21" i="1"/>
  <c r="G43" i="1"/>
  <c r="G25" i="1"/>
  <c r="G57" i="1"/>
  <c r="G69" i="1"/>
  <c r="G90" i="1"/>
  <c r="G61" i="1"/>
  <c r="G78" i="1"/>
  <c r="G76" i="1"/>
  <c r="G52" i="1"/>
  <c r="G74" i="1"/>
  <c r="G101" i="1"/>
  <c r="G91" i="1"/>
  <c r="H46" i="12" l="1"/>
  <c r="K1955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3" i="11"/>
  <c r="E623" i="11"/>
  <c r="D623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3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2" i="1" s="1"/>
  <c r="G292" i="1" s="1"/>
  <c r="B126" i="5"/>
  <c r="E306" i="1" s="1"/>
  <c r="G306" i="1" s="1"/>
  <c r="B83" i="5"/>
  <c r="E291" i="1" s="1"/>
  <c r="G291" i="1" s="1"/>
  <c r="B82" i="5"/>
  <c r="E299" i="1" s="1"/>
  <c r="G299" i="1" s="1"/>
  <c r="B79" i="5"/>
  <c r="E297" i="1" s="1"/>
  <c r="G297" i="1" s="1"/>
  <c r="B121" i="5"/>
  <c r="B57" i="5"/>
  <c r="E286" i="1" s="1"/>
  <c r="G286" i="1" s="1"/>
  <c r="B55" i="5"/>
  <c r="E295" i="1" s="1"/>
  <c r="G295" i="1" s="1"/>
  <c r="B50" i="5"/>
  <c r="E289" i="1" s="1"/>
  <c r="G289" i="1" s="1"/>
  <c r="B30" i="5"/>
  <c r="E285" i="1" s="1"/>
  <c r="G285" i="1" s="1"/>
  <c r="B23" i="5"/>
  <c r="E296" i="1" s="1"/>
  <c r="G296" i="1" s="1"/>
  <c r="B18" i="5"/>
  <c r="E298" i="1" s="1"/>
  <c r="G298" i="1" s="1"/>
  <c r="B14" i="5"/>
  <c r="E288" i="1" s="1"/>
  <c r="G288" i="1" s="1"/>
  <c r="E308" i="1" l="1"/>
  <c r="G308" i="1" s="1"/>
  <c r="G321" i="1"/>
  <c r="B78" i="5"/>
  <c r="E224" i="1" s="1"/>
  <c r="G224" i="1" s="1"/>
  <c r="B130" i="5"/>
  <c r="E290" i="1" s="1"/>
  <c r="G290" i="1" s="1"/>
  <c r="B97" i="5"/>
  <c r="E233" i="1" s="1"/>
  <c r="G233" i="1" s="1"/>
  <c r="B101" i="5"/>
  <c r="E257" i="1" s="1"/>
  <c r="G257" i="1" s="1"/>
  <c r="B105" i="5"/>
  <c r="E256" i="1" s="1"/>
  <c r="G256" i="1" s="1"/>
  <c r="B51" i="5"/>
  <c r="E259" i="1" s="1"/>
  <c r="G259" i="1" s="1"/>
  <c r="B64" i="5"/>
  <c r="E230" i="1" s="1"/>
  <c r="G230" i="1" s="1"/>
  <c r="B65" i="5"/>
  <c r="B71" i="5"/>
  <c r="E225" i="1" s="1"/>
  <c r="G225" i="1" s="1"/>
  <c r="B108" i="5"/>
  <c r="E294" i="1" s="1"/>
  <c r="G294" i="1" s="1"/>
  <c r="B17" i="5"/>
  <c r="E266" i="1" s="1"/>
  <c r="G266" i="1" s="1"/>
  <c r="B11" i="5"/>
  <c r="E226" i="1" s="1"/>
  <c r="G226" i="1" s="1"/>
  <c r="B13" i="5"/>
  <c r="E281" i="1" s="1"/>
  <c r="G281" i="1" s="1"/>
  <c r="B58" i="5"/>
  <c r="E275" i="1" s="1"/>
  <c r="G275" i="1" s="1"/>
  <c r="B59" i="5"/>
  <c r="E245" i="1" s="1"/>
  <c r="G245" i="1" s="1"/>
  <c r="B90" i="5"/>
  <c r="E263" i="1" s="1"/>
  <c r="G263" i="1" s="1"/>
  <c r="E276" i="1"/>
  <c r="B33" i="5"/>
  <c r="E278" i="1" s="1"/>
  <c r="G278" i="1" s="1"/>
  <c r="B35" i="5"/>
  <c r="E229" i="1" s="1"/>
  <c r="G229" i="1" s="1"/>
  <c r="B36" i="5"/>
  <c r="E270" i="1" s="1"/>
  <c r="G270" i="1" s="1"/>
  <c r="B37" i="5"/>
  <c r="E253" i="1" s="1"/>
  <c r="G253" i="1" s="1"/>
  <c r="B40" i="5"/>
  <c r="E283" i="1" s="1"/>
  <c r="G283" i="1" s="1"/>
  <c r="B41" i="5"/>
  <c r="E237" i="1" s="1"/>
  <c r="G237" i="1" s="1"/>
  <c r="B42" i="5"/>
  <c r="E255" i="1" s="1"/>
  <c r="G255" i="1" s="1"/>
  <c r="B116" i="5"/>
  <c r="E339" i="1" s="1"/>
  <c r="G339" i="1" s="1"/>
  <c r="B49" i="5"/>
  <c r="E223" i="1" s="1"/>
  <c r="G223" i="1" s="1"/>
  <c r="B125" i="5"/>
  <c r="E336" i="1" s="1"/>
  <c r="G336" i="1" s="1"/>
  <c r="B85" i="5"/>
  <c r="E241" i="1" s="1"/>
  <c r="G241" i="1" s="1"/>
  <c r="B9" i="5"/>
  <c r="E287" i="1" s="1"/>
  <c r="G287" i="1" s="1"/>
  <c r="B27" i="5"/>
  <c r="E265" i="1" s="1"/>
  <c r="G265" i="1" s="1"/>
  <c r="B31" i="5"/>
  <c r="E254" i="1" s="1"/>
  <c r="G254" i="1" s="1"/>
  <c r="B123" i="5"/>
  <c r="E333" i="1" s="1"/>
  <c r="G333" i="1" s="1"/>
  <c r="B38" i="5"/>
  <c r="E249" i="1" s="1"/>
  <c r="G249" i="1" s="1"/>
  <c r="B10" i="5"/>
  <c r="E251" i="1" s="1"/>
  <c r="G251" i="1" s="1"/>
  <c r="B16" i="5"/>
  <c r="E248" i="1" s="1"/>
  <c r="G248" i="1" s="1"/>
  <c r="B20" i="5"/>
  <c r="E264" i="1" s="1"/>
  <c r="G264" i="1" s="1"/>
  <c r="B43" i="5"/>
  <c r="E244" i="1" s="1"/>
  <c r="G244" i="1" s="1"/>
  <c r="B47" i="5"/>
  <c r="E277" i="1" s="1"/>
  <c r="G277" i="1" s="1"/>
  <c r="B52" i="5"/>
  <c r="E222" i="1" s="1"/>
  <c r="G222" i="1" s="1"/>
  <c r="B53" i="5"/>
  <c r="E240" i="1" s="1"/>
  <c r="G240" i="1" s="1"/>
  <c r="B117" i="5"/>
  <c r="E305" i="1" s="1"/>
  <c r="G305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4" i="1" s="1"/>
  <c r="G274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5" i="1" s="1"/>
  <c r="G335" i="1" s="1"/>
  <c r="B110" i="5"/>
  <c r="E338" i="1" s="1"/>
  <c r="G338" i="1" s="1"/>
  <c r="B19" i="5"/>
  <c r="E279" i="1" s="1"/>
  <c r="G279" i="1" s="1"/>
  <c r="B111" i="5"/>
  <c r="E300" i="1" s="1"/>
  <c r="G300" i="1" s="1"/>
  <c r="B22" i="5"/>
  <c r="E262" i="1" s="1"/>
  <c r="G262" i="1" s="1"/>
  <c r="B112" i="5"/>
  <c r="E331" i="1" s="1"/>
  <c r="G331" i="1" s="1"/>
  <c r="B26" i="5"/>
  <c r="E250" i="1" s="1"/>
  <c r="G250" i="1" s="1"/>
  <c r="B62" i="5"/>
  <c r="E271" i="1" s="1"/>
  <c r="G271" i="1" s="1"/>
  <c r="B63" i="5"/>
  <c r="E258" i="1" s="1"/>
  <c r="G258" i="1" s="1"/>
  <c r="B120" i="5"/>
  <c r="B69" i="5"/>
  <c r="B74" i="5"/>
  <c r="E239" i="1" s="1"/>
  <c r="G239" i="1" s="1"/>
  <c r="B81" i="5"/>
  <c r="E243" i="1" s="1"/>
  <c r="G243" i="1" s="1"/>
  <c r="B87" i="5"/>
  <c r="E272" i="1" s="1"/>
  <c r="G272" i="1" s="1"/>
  <c r="B89" i="5"/>
  <c r="E228" i="1" s="1"/>
  <c r="G228" i="1" s="1"/>
  <c r="B127" i="5"/>
  <c r="E343" i="1" s="1"/>
  <c r="G343" i="1" s="1"/>
  <c r="B129" i="5"/>
  <c r="E284" i="1" s="1"/>
  <c r="G284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3" i="1" s="1"/>
  <c r="G293" i="1" s="1"/>
  <c r="B28" i="5"/>
  <c r="E235" i="1" s="1"/>
  <c r="G235" i="1" s="1"/>
  <c r="B32" i="5"/>
  <c r="E282" i="1" s="1"/>
  <c r="G282" i="1" s="1"/>
  <c r="B113" i="5"/>
  <c r="E334" i="1" s="1"/>
  <c r="G334" i="1" s="1"/>
  <c r="B115" i="5"/>
  <c r="E301" i="1" s="1"/>
  <c r="G301" i="1" s="1"/>
  <c r="B119" i="5"/>
  <c r="B122" i="5"/>
  <c r="B68" i="5"/>
  <c r="B73" i="5"/>
  <c r="E260" i="1" s="1"/>
  <c r="G260" i="1" s="1"/>
  <c r="B80" i="5"/>
  <c r="E236" i="1" s="1"/>
  <c r="G236" i="1" s="1"/>
  <c r="B93" i="5"/>
  <c r="E273" i="1" s="1"/>
  <c r="G273" i="1" s="1"/>
  <c r="B94" i="5"/>
  <c r="E232" i="1" s="1"/>
  <c r="G232" i="1" s="1"/>
  <c r="B95" i="5"/>
  <c r="E231" i="1" s="1"/>
  <c r="G231" i="1" s="1"/>
  <c r="B96" i="5"/>
  <c r="E238" i="1" s="1"/>
  <c r="G238" i="1" s="1"/>
  <c r="B102" i="5"/>
  <c r="E227" i="1" s="1"/>
  <c r="G227" i="1" s="1"/>
  <c r="E341" i="1" l="1"/>
  <c r="G341" i="1" s="1"/>
  <c r="G307" i="1"/>
  <c r="E267" i="1"/>
  <c r="G267" i="1" s="1"/>
  <c r="G303" i="1"/>
  <c r="E234" i="1"/>
  <c r="G234" i="1" s="1"/>
  <c r="G316" i="1"/>
  <c r="E280" i="1"/>
  <c r="G280" i="1" s="1"/>
  <c r="G322" i="1"/>
  <c r="E342" i="1"/>
  <c r="G342" i="1" s="1"/>
  <c r="G325" i="1"/>
  <c r="E247" i="1"/>
  <c r="G247" i="1" s="1"/>
  <c r="G315" i="1"/>
  <c r="E261" i="1"/>
  <c r="G261" i="1" s="1"/>
  <c r="G310" i="1"/>
  <c r="E268" i="1"/>
  <c r="G268" i="1" s="1"/>
  <c r="G330" i="1"/>
  <c r="I219" i="1"/>
  <c r="J1955" i="1" l="1"/>
  <c r="I1955" i="1"/>
  <c r="H1955" i="1"/>
  <c r="G1955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7" i="1" s="1"/>
  <c r="D102" i="4"/>
  <c r="X586" i="1" s="1"/>
  <c r="D101" i="4"/>
  <c r="X555" i="1" s="1"/>
  <c r="D100" i="4"/>
  <c r="X532" i="1" s="1"/>
  <c r="D97" i="4"/>
  <c r="X538" i="1" s="1"/>
  <c r="D96" i="4"/>
  <c r="X534" i="1" s="1"/>
  <c r="D95" i="4"/>
  <c r="X551" i="1" s="1"/>
  <c r="D94" i="4"/>
  <c r="X563" i="1" s="1"/>
  <c r="D93" i="4"/>
  <c r="X544" i="1" s="1"/>
  <c r="D92" i="4"/>
  <c r="X568" i="1" s="1"/>
  <c r="D91" i="4"/>
  <c r="X573" i="1" s="1"/>
  <c r="D89" i="4"/>
  <c r="X540" i="1" s="1"/>
  <c r="D88" i="4"/>
  <c r="X564" i="1" s="1"/>
  <c r="D86" i="4"/>
  <c r="X545" i="1" s="1"/>
  <c r="D84" i="4"/>
  <c r="X577" i="1" s="1"/>
  <c r="D82" i="4"/>
  <c r="X576" i="1" s="1"/>
  <c r="D81" i="4"/>
  <c r="X591" i="1" s="1"/>
  <c r="D80" i="4"/>
  <c r="X531" i="1" s="1"/>
  <c r="D79" i="4"/>
  <c r="X579" i="1" s="1"/>
  <c r="D78" i="4"/>
  <c r="X578" i="1" s="1"/>
  <c r="D77" i="4"/>
  <c r="X585" i="1" s="1"/>
  <c r="D75" i="4"/>
  <c r="X565" i="1" s="1"/>
  <c r="D74" i="4"/>
  <c r="X518" i="1" s="1"/>
  <c r="D73" i="4"/>
  <c r="X519" i="1" s="1"/>
  <c r="D72" i="4"/>
  <c r="X583" i="1" s="1"/>
  <c r="D70" i="4"/>
  <c r="X575" i="1" s="1"/>
  <c r="D69" i="4"/>
  <c r="X556" i="1" s="1"/>
  <c r="D68" i="4"/>
  <c r="X554" i="1" s="1"/>
  <c r="D67" i="4"/>
  <c r="X537" i="1" s="1"/>
  <c r="D65" i="4"/>
  <c r="X502" i="1" s="1"/>
  <c r="D64" i="4"/>
  <c r="X520" i="1" s="1"/>
  <c r="D63" i="4"/>
  <c r="X513" i="1" s="1"/>
  <c r="D62" i="4"/>
  <c r="X516" i="1" s="1"/>
  <c r="D61" i="4"/>
  <c r="X589" i="1" s="1"/>
  <c r="D58" i="4"/>
  <c r="X529" i="1" s="1"/>
  <c r="D57" i="4"/>
  <c r="X584" i="1" s="1"/>
  <c r="D56" i="4"/>
  <c r="X542" i="1" s="1"/>
  <c r="D54" i="4"/>
  <c r="X582" i="1" s="1"/>
  <c r="D52" i="4"/>
  <c r="X588" i="1" s="1"/>
  <c r="D51" i="4"/>
  <c r="X567" i="1" s="1"/>
  <c r="D50" i="4"/>
  <c r="X497" i="1" s="1"/>
  <c r="D49" i="4"/>
  <c r="X562" i="1" s="1"/>
  <c r="D48" i="4"/>
  <c r="X505" i="1" s="1"/>
  <c r="D46" i="4"/>
  <c r="X580" i="1" s="1"/>
  <c r="D42" i="4"/>
  <c r="X510" i="1" s="1"/>
  <c r="D41" i="4"/>
  <c r="X499" i="1" s="1"/>
  <c r="D40" i="4"/>
  <c r="X522" i="1" s="1"/>
  <c r="D39" i="4"/>
  <c r="X593" i="1" s="1"/>
  <c r="D37" i="4"/>
  <c r="X549" i="1" s="1"/>
  <c r="D36" i="4"/>
  <c r="X527" i="1" s="1"/>
  <c r="D35" i="4"/>
  <c r="X528" i="1" s="1"/>
  <c r="D34" i="4"/>
  <c r="X530" i="1" s="1"/>
  <c r="D32" i="4"/>
  <c r="X550" i="1" s="1"/>
  <c r="D31" i="4"/>
  <c r="X543" i="1" s="1"/>
  <c r="D30" i="4"/>
  <c r="X546" i="1" s="1"/>
  <c r="D29" i="4"/>
  <c r="X506" i="1" s="1"/>
  <c r="D27" i="4"/>
  <c r="X525" i="1" s="1"/>
  <c r="D26" i="4"/>
  <c r="X514" i="1" s="1"/>
  <c r="D25" i="4"/>
  <c r="X536" i="1" s="1"/>
  <c r="D22" i="4"/>
  <c r="X566" i="1" s="1"/>
  <c r="D21" i="4"/>
  <c r="X517" i="1" s="1"/>
  <c r="D19" i="4"/>
  <c r="X515" i="1" s="1"/>
  <c r="D18" i="4"/>
  <c r="X592" i="1" s="1"/>
  <c r="D17" i="4"/>
  <c r="X581" i="1" s="1"/>
  <c r="D16" i="4"/>
  <c r="X509" i="1" s="1"/>
  <c r="D15" i="4"/>
  <c r="X512" i="1" s="1"/>
  <c r="D13" i="4"/>
  <c r="X526" i="1" s="1"/>
  <c r="D12" i="4"/>
  <c r="X570" i="1" s="1"/>
  <c r="D10" i="4"/>
  <c r="X541" i="1" s="1"/>
  <c r="D9" i="4"/>
  <c r="X558" i="1" s="1"/>
  <c r="D8" i="4"/>
  <c r="X590" i="1" s="1"/>
  <c r="D7" i="4"/>
  <c r="X523" i="1" s="1"/>
  <c r="D82" i="6"/>
  <c r="P182" i="1" s="1"/>
  <c r="D81" i="6"/>
  <c r="P193" i="1" s="1"/>
  <c r="D80" i="6"/>
  <c r="P202" i="1" s="1"/>
  <c r="D79" i="6"/>
  <c r="P213" i="1" s="1"/>
  <c r="D78" i="6"/>
  <c r="P154" i="1" s="1"/>
  <c r="D77" i="6"/>
  <c r="P166" i="1" s="1"/>
  <c r="D76" i="6"/>
  <c r="P197" i="1" s="1"/>
  <c r="D75" i="6"/>
  <c r="P186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61" i="1" s="1"/>
  <c r="RG629" i="1"/>
  <c r="RH634" i="1" s="1"/>
  <c r="X451" i="1" s="1"/>
  <c r="XN634" i="1"/>
  <c r="X478" i="1" s="1"/>
  <c r="EC641" i="1"/>
  <c r="ED646" i="1" s="1"/>
  <c r="RG641" i="1"/>
  <c r="RH646" i="1" s="1"/>
  <c r="AF487" i="1" s="1"/>
  <c r="RG659" i="1"/>
  <c r="RH664" i="1" s="1"/>
  <c r="AR482" i="1" s="1"/>
  <c r="ACI659" i="1"/>
  <c r="ACJ664" i="1" s="1"/>
  <c r="ACI665" i="1"/>
  <c r="ACJ670" i="1" s="1"/>
  <c r="RQ634" i="1"/>
  <c r="QO623" i="1"/>
  <c r="QP628" i="1" s="1"/>
  <c r="T488" i="1" s="1"/>
  <c r="ABZ623" i="1"/>
  <c r="ACA628" i="1" s="1"/>
  <c r="T426" i="1" s="1"/>
  <c r="VK629" i="1"/>
  <c r="VL634" i="1" s="1"/>
  <c r="X444" i="1" s="1"/>
  <c r="FD641" i="1"/>
  <c r="FE646" i="1" s="1"/>
  <c r="AF396" i="1" s="1"/>
  <c r="VK641" i="1"/>
  <c r="VL646" i="1" s="1"/>
  <c r="AF443" i="1" s="1"/>
  <c r="EC611" i="1"/>
  <c r="ED616" i="1" s="1"/>
  <c r="ACI617" i="1"/>
  <c r="ACJ622" i="1" s="1"/>
  <c r="WD628" i="1"/>
  <c r="HF641" i="1"/>
  <c r="HG646" i="1" s="1"/>
  <c r="AF463" i="1" s="1"/>
  <c r="AAY647" i="1"/>
  <c r="AAZ652" i="1" s="1"/>
  <c r="AJ471" i="1" s="1"/>
  <c r="ACI647" i="1"/>
  <c r="ACJ652" i="1" s="1"/>
  <c r="RQ616" i="1"/>
  <c r="ZG634" i="1"/>
  <c r="X458" i="1" s="1"/>
  <c r="EC635" i="1"/>
  <c r="ED640" i="1" s="1"/>
  <c r="RQ652" i="1"/>
  <c r="US647" i="1"/>
  <c r="UT652" i="1" s="1"/>
  <c r="AJ439" i="1" s="1"/>
  <c r="QO605" i="1"/>
  <c r="QP610" i="1" s="1"/>
  <c r="H445" i="1" s="1"/>
  <c r="FD611" i="1"/>
  <c r="FE616" i="1" s="1"/>
  <c r="L460" i="1" s="1"/>
  <c r="RG611" i="1"/>
  <c r="RH616" i="1" s="1"/>
  <c r="L421" i="1" s="1"/>
  <c r="ABQ617" i="1"/>
  <c r="ABR622" i="1" s="1"/>
  <c r="P485" i="1" s="1"/>
  <c r="ZG628" i="1"/>
  <c r="T420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4" i="1" s="1"/>
  <c r="HF653" i="1"/>
  <c r="HG658" i="1" s="1"/>
  <c r="AN403" i="1" s="1"/>
  <c r="RG653" i="1"/>
  <c r="RH658" i="1" s="1"/>
  <c r="AN465" i="1" s="1"/>
  <c r="ZG658" i="1"/>
  <c r="AN425" i="1" s="1"/>
  <c r="FD665" i="1"/>
  <c r="FE670" i="1" s="1"/>
  <c r="AV399" i="1" s="1"/>
  <c r="AAY599" i="1"/>
  <c r="ZX647" i="1"/>
  <c r="ZY652" i="1" s="1"/>
  <c r="AJ481" i="1" s="1"/>
  <c r="ACR611" i="1"/>
  <c r="ACS616" i="1" s="1"/>
  <c r="ABQ653" i="1"/>
  <c r="ABR658" i="1" s="1"/>
  <c r="AN487" i="1" s="1"/>
  <c r="FD623" i="1"/>
  <c r="FE628" i="1" s="1"/>
  <c r="T398" i="1" s="1"/>
  <c r="ACI599" i="1"/>
  <c r="ACI672" i="1" s="1"/>
  <c r="ACR605" i="1"/>
  <c r="ACS610" i="1" s="1"/>
  <c r="HF611" i="1"/>
  <c r="HG616" i="1" s="1"/>
  <c r="L431" i="1" s="1"/>
  <c r="QO611" i="1"/>
  <c r="QP616" i="1" s="1"/>
  <c r="L459" i="1" s="1"/>
  <c r="YX616" i="1"/>
  <c r="ABH611" i="1"/>
  <c r="ABI616" i="1" s="1"/>
  <c r="ZP622" i="1"/>
  <c r="P464" i="1" s="1"/>
  <c r="ABZ605" i="1"/>
  <c r="ACA610" i="1" s="1"/>
  <c r="H484" i="1" s="1"/>
  <c r="EC617" i="1"/>
  <c r="ED622" i="1" s="1"/>
  <c r="OE622" i="1"/>
  <c r="P469" i="1" s="1"/>
  <c r="RG617" i="1"/>
  <c r="RH622" i="1" s="1"/>
  <c r="P479" i="1" s="1"/>
  <c r="XN622" i="1"/>
  <c r="P486" i="1" s="1"/>
  <c r="ZX605" i="1"/>
  <c r="ZY610" i="1" s="1"/>
  <c r="H460" i="1" s="1"/>
  <c r="EC647" i="1"/>
  <c r="ED652" i="1" s="1"/>
  <c r="HF647" i="1"/>
  <c r="HG652" i="1" s="1"/>
  <c r="AJ489" i="1" s="1"/>
  <c r="ZG652" i="1"/>
  <c r="AJ398" i="1" s="1"/>
  <c r="ADA647" i="1"/>
  <c r="ADB652" i="1" s="1"/>
  <c r="EC653" i="1"/>
  <c r="ED658" i="1" s="1"/>
  <c r="US653" i="1"/>
  <c r="UT658" i="1" s="1"/>
  <c r="AN440" i="1" s="1"/>
  <c r="VK653" i="1"/>
  <c r="VL658" i="1" s="1"/>
  <c r="AN445" i="1" s="1"/>
  <c r="XN658" i="1"/>
  <c r="AN416" i="1" s="1"/>
  <c r="ZX653" i="1"/>
  <c r="ZY658" i="1" s="1"/>
  <c r="AN428" i="1" s="1"/>
  <c r="ZG664" i="1"/>
  <c r="AR414" i="1" s="1"/>
  <c r="AAG659" i="1"/>
  <c r="AAH664" i="1" s="1"/>
  <c r="AR419" i="1" s="1"/>
  <c r="AAY659" i="1"/>
  <c r="AAZ664" i="1" s="1"/>
  <c r="AR454" i="1" s="1"/>
  <c r="ABH641" i="1"/>
  <c r="ABI646" i="1" s="1"/>
  <c r="OE652" i="1"/>
  <c r="AJ440" i="1" s="1"/>
  <c r="XN664" i="1"/>
  <c r="AR442" i="1" s="1"/>
  <c r="ZP670" i="1"/>
  <c r="AV405" i="1" s="1"/>
  <c r="EC599" i="1"/>
  <c r="EC672" i="1" s="1"/>
  <c r="H368" i="1" s="1"/>
  <c r="FD599" i="1"/>
  <c r="RG599" i="1"/>
  <c r="EC605" i="1"/>
  <c r="ED610" i="1" s="1"/>
  <c r="WD610" i="1"/>
  <c r="ZG610" i="1"/>
  <c r="H415" i="1" s="1"/>
  <c r="ABQ605" i="1"/>
  <c r="ABR610" i="1" s="1"/>
  <c r="H486" i="1" s="1"/>
  <c r="HF617" i="1"/>
  <c r="HG622" i="1" s="1"/>
  <c r="P391" i="1" s="1"/>
  <c r="QO617" i="1"/>
  <c r="QP622" i="1" s="1"/>
  <c r="P466" i="1" s="1"/>
  <c r="RQ622" i="1"/>
  <c r="US617" i="1"/>
  <c r="UT622" i="1" s="1"/>
  <c r="P420" i="1" s="1"/>
  <c r="YX622" i="1"/>
  <c r="ZX617" i="1"/>
  <c r="ZY622" i="1" s="1"/>
  <c r="P446" i="1" s="1"/>
  <c r="ABH617" i="1"/>
  <c r="ABI622" i="1" s="1"/>
  <c r="OE628" i="1"/>
  <c r="T486" i="1" s="1"/>
  <c r="UA629" i="1"/>
  <c r="UB634" i="1" s="1"/>
  <c r="X477" i="1" s="1"/>
  <c r="RQ640" i="1"/>
  <c r="UA635" i="1"/>
  <c r="UB640" i="1" s="1"/>
  <c r="AB461" i="1" s="1"/>
  <c r="US635" i="1"/>
  <c r="UT640" i="1" s="1"/>
  <c r="AB425" i="1" s="1"/>
  <c r="XN640" i="1"/>
  <c r="AB484" i="1" s="1"/>
  <c r="ZX635" i="1"/>
  <c r="ZY640" i="1" s="1"/>
  <c r="AB429" i="1" s="1"/>
  <c r="ABZ635" i="1"/>
  <c r="ACA640" i="1" s="1"/>
  <c r="AB489" i="1" s="1"/>
  <c r="ACR635" i="1"/>
  <c r="ACS640" i="1" s="1"/>
  <c r="ABH647" i="1"/>
  <c r="ABI652" i="1" s="1"/>
  <c r="QO653" i="1"/>
  <c r="QP658" i="1" s="1"/>
  <c r="AN415" i="1" s="1"/>
  <c r="WD664" i="1"/>
  <c r="RG665" i="1"/>
  <c r="RH670" i="1" s="1"/>
  <c r="AV483" i="1" s="1"/>
  <c r="AAP665" i="1"/>
  <c r="AAQ670" i="1" s="1"/>
  <c r="AV478" i="1" s="1"/>
  <c r="ABZ665" i="1"/>
  <c r="ACA670" i="1" s="1"/>
  <c r="AV475" i="1" s="1"/>
  <c r="ACR599" i="1"/>
  <c r="ACR672" i="1" s="1"/>
  <c r="L367" i="1" s="1"/>
  <c r="FD605" i="1"/>
  <c r="FE610" i="1" s="1"/>
  <c r="H470" i="1" s="1"/>
  <c r="HF605" i="1"/>
  <c r="HG610" i="1" s="1"/>
  <c r="H442" i="1" s="1"/>
  <c r="OE610" i="1"/>
  <c r="H490" i="1" s="1"/>
  <c r="AAG605" i="1"/>
  <c r="AAH610" i="1" s="1"/>
  <c r="H482" i="1" s="1"/>
  <c r="UA611" i="1"/>
  <c r="UB616" i="1" s="1"/>
  <c r="L479" i="1" s="1"/>
  <c r="WD616" i="1"/>
  <c r="ABZ611" i="1"/>
  <c r="ACA616" i="1" s="1"/>
  <c r="L423" i="1" s="1"/>
  <c r="WD622" i="1"/>
  <c r="ZG622" i="1"/>
  <c r="P468" i="1" s="1"/>
  <c r="ACR617" i="1"/>
  <c r="ACS622" i="1" s="1"/>
  <c r="ZP628" i="1"/>
  <c r="T443" i="1" s="1"/>
  <c r="AAY623" i="1"/>
  <c r="AAZ628" i="1" s="1"/>
  <c r="T427" i="1" s="1"/>
  <c r="ABQ623" i="1"/>
  <c r="ABR628" i="1" s="1"/>
  <c r="T456" i="1" s="1"/>
  <c r="US629" i="1"/>
  <c r="UT634" i="1" s="1"/>
  <c r="X487" i="1" s="1"/>
  <c r="YX634" i="1"/>
  <c r="ZX629" i="1"/>
  <c r="ZY634" i="1" s="1"/>
  <c r="X480" i="1" s="1"/>
  <c r="AAP629" i="1"/>
  <c r="AAQ634" i="1" s="1"/>
  <c r="X481" i="1" s="1"/>
  <c r="ABH629" i="1"/>
  <c r="ABI634" i="1" s="1"/>
  <c r="ABZ629" i="1"/>
  <c r="ACA634" i="1" s="1"/>
  <c r="X463" i="1" s="1"/>
  <c r="HF635" i="1"/>
  <c r="HG640" i="1" s="1"/>
  <c r="AB392" i="1" s="1"/>
  <c r="OE646" i="1"/>
  <c r="AF484" i="1" s="1"/>
  <c r="US641" i="1"/>
  <c r="UT646" i="1" s="1"/>
  <c r="AF444" i="1" s="1"/>
  <c r="ZP646" i="1"/>
  <c r="AF440" i="1" s="1"/>
  <c r="ACI641" i="1"/>
  <c r="ACJ646" i="1" s="1"/>
  <c r="ADA641" i="1"/>
  <c r="ADB646" i="1" s="1"/>
  <c r="UA647" i="1"/>
  <c r="UB652" i="1" s="1"/>
  <c r="AJ428" i="1" s="1"/>
  <c r="WD652" i="1"/>
  <c r="YX652" i="1"/>
  <c r="ZO672" i="1"/>
  <c r="P64" i="1" s="1"/>
  <c r="ADA599" i="1"/>
  <c r="ADB604" i="1" s="1"/>
  <c r="XN610" i="1"/>
  <c r="H456" i="1" s="1"/>
  <c r="VK611" i="1"/>
  <c r="VL616" i="1" s="1"/>
  <c r="L413" i="1" s="1"/>
  <c r="FD617" i="1"/>
  <c r="FE622" i="1" s="1"/>
  <c r="P448" i="1" s="1"/>
  <c r="VK617" i="1"/>
  <c r="VL622" i="1" s="1"/>
  <c r="P405" i="1" s="1"/>
  <c r="VK623" i="1"/>
  <c r="VL628" i="1" s="1"/>
  <c r="T423" i="1" s="1"/>
  <c r="XN628" i="1"/>
  <c r="T474" i="1" s="1"/>
  <c r="ZX623" i="1"/>
  <c r="ZY628" i="1" s="1"/>
  <c r="T424" i="1" s="1"/>
  <c r="AAP623" i="1"/>
  <c r="AAQ628" i="1" s="1"/>
  <c r="T482" i="1" s="1"/>
  <c r="ACR623" i="1"/>
  <c r="ACS628" i="1" s="1"/>
  <c r="EC629" i="1"/>
  <c r="ED634" i="1" s="1"/>
  <c r="WD634" i="1"/>
  <c r="AAG629" i="1"/>
  <c r="AAH634" i="1" s="1"/>
  <c r="X486" i="1" s="1"/>
  <c r="ABQ629" i="1"/>
  <c r="ABR634" i="1" s="1"/>
  <c r="X420" i="1" s="1"/>
  <c r="ZG640" i="1"/>
  <c r="AB421" i="1" s="1"/>
  <c r="RQ610" i="1"/>
  <c r="YX610" i="1"/>
  <c r="OE616" i="1"/>
  <c r="L486" i="1" s="1"/>
  <c r="US611" i="1"/>
  <c r="UT616" i="1" s="1"/>
  <c r="L457" i="1" s="1"/>
  <c r="XN616" i="1"/>
  <c r="L450" i="1" s="1"/>
  <c r="ZX611" i="1"/>
  <c r="ZY616" i="1" s="1"/>
  <c r="L393" i="1" s="1"/>
  <c r="AAP611" i="1"/>
  <c r="AAQ616" i="1" s="1"/>
  <c r="L403" i="1" s="1"/>
  <c r="AAP617" i="1"/>
  <c r="AAQ622" i="1" s="1"/>
  <c r="P410" i="1" s="1"/>
  <c r="RQ628" i="1"/>
  <c r="UA623" i="1"/>
  <c r="UB628" i="1" s="1"/>
  <c r="T477" i="1" s="1"/>
  <c r="YX628" i="1"/>
  <c r="HF629" i="1"/>
  <c r="HG634" i="1" s="1"/>
  <c r="X433" i="1" s="1"/>
  <c r="OE634" i="1"/>
  <c r="X466" i="1" s="1"/>
  <c r="QO629" i="1"/>
  <c r="QP634" i="1" s="1"/>
  <c r="X439" i="1" s="1"/>
  <c r="ZP634" i="1"/>
  <c r="X436" i="1" s="1"/>
  <c r="AAG635" i="1"/>
  <c r="AAH640" i="1" s="1"/>
  <c r="AB475" i="1" s="1"/>
  <c r="AAY635" i="1"/>
  <c r="AAZ640" i="1" s="1"/>
  <c r="AB454" i="1" s="1"/>
  <c r="UA641" i="1"/>
  <c r="UB646" i="1" s="1"/>
  <c r="AF420" i="1" s="1"/>
  <c r="AAP641" i="1"/>
  <c r="AAQ646" i="1" s="1"/>
  <c r="AF473" i="1" s="1"/>
  <c r="ABZ641" i="1"/>
  <c r="ACA646" i="1" s="1"/>
  <c r="AF442" i="1" s="1"/>
  <c r="ABH635" i="1"/>
  <c r="ABI640" i="1" s="1"/>
  <c r="RG647" i="1"/>
  <c r="RH652" i="1" s="1"/>
  <c r="AJ438" i="1" s="1"/>
  <c r="XN652" i="1"/>
  <c r="AJ414" i="1" s="1"/>
  <c r="ZP652" i="1"/>
  <c r="AJ488" i="1" s="1"/>
  <c r="ACR647" i="1"/>
  <c r="ACS652" i="1" s="1"/>
  <c r="OE658" i="1"/>
  <c r="AN489" i="1" s="1"/>
  <c r="YX658" i="1"/>
  <c r="AAP653" i="1"/>
  <c r="AAQ658" i="1" s="1"/>
  <c r="AN457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66" i="1" s="1"/>
  <c r="ADA665" i="1"/>
  <c r="ADB670" i="1" s="1"/>
  <c r="RQ658" i="1"/>
  <c r="ZP658" i="1"/>
  <c r="AN420" i="1" s="1"/>
  <c r="AAG653" i="1"/>
  <c r="AAH658" i="1" s="1"/>
  <c r="AN444" i="1" s="1"/>
  <c r="ADA653" i="1"/>
  <c r="ADB658" i="1" s="1"/>
  <c r="OE664" i="1"/>
  <c r="AR473" i="1" s="1"/>
  <c r="YX664" i="1"/>
  <c r="ZX659" i="1"/>
  <c r="ZY664" i="1" s="1"/>
  <c r="AR451" i="1" s="1"/>
  <c r="AAP659" i="1"/>
  <c r="AAQ664" i="1" s="1"/>
  <c r="AR440" i="1" s="1"/>
  <c r="EC665" i="1"/>
  <c r="ED670" i="1" s="1"/>
  <c r="US665" i="1"/>
  <c r="UT670" i="1" s="1"/>
  <c r="AV480" i="1" s="1"/>
  <c r="AAY665" i="1"/>
  <c r="AAZ670" i="1" s="1"/>
  <c r="AV441" i="1" s="1"/>
  <c r="UA599" i="1"/>
  <c r="UB604" i="1" s="1"/>
  <c r="D430" i="1" s="1"/>
  <c r="ZX599" i="1"/>
  <c r="AAP599" i="1"/>
  <c r="UA605" i="1"/>
  <c r="UB610" i="1" s="1"/>
  <c r="H449" i="1" s="1"/>
  <c r="US605" i="1"/>
  <c r="UT610" i="1" s="1"/>
  <c r="H439" i="1" s="1"/>
  <c r="AAP605" i="1"/>
  <c r="AAQ610" i="1" s="1"/>
  <c r="H477" i="1" s="1"/>
  <c r="ABH605" i="1"/>
  <c r="ABI610" i="1" s="1"/>
  <c r="US599" i="1"/>
  <c r="VK599" i="1"/>
  <c r="VL604" i="1" s="1"/>
  <c r="D398" i="1" s="1"/>
  <c r="AAG599" i="1"/>
  <c r="ABH599" i="1"/>
  <c r="ABH672" i="1" s="1"/>
  <c r="ABZ599" i="1"/>
  <c r="AAY605" i="1"/>
  <c r="AAZ610" i="1" s="1"/>
  <c r="H464" i="1" s="1"/>
  <c r="HF599" i="1"/>
  <c r="QO599" i="1"/>
  <c r="ABQ599" i="1"/>
  <c r="RG605" i="1"/>
  <c r="RH610" i="1" s="1"/>
  <c r="H401" i="1" s="1"/>
  <c r="ACI605" i="1"/>
  <c r="ACJ610" i="1" s="1"/>
  <c r="AAG611" i="1"/>
  <c r="AAH616" i="1" s="1"/>
  <c r="L449" i="1" s="1"/>
  <c r="AAY611" i="1"/>
  <c r="AAZ616" i="1" s="1"/>
  <c r="L447" i="1" s="1"/>
  <c r="UA617" i="1"/>
  <c r="UB622" i="1" s="1"/>
  <c r="P465" i="1" s="1"/>
  <c r="ABZ617" i="1"/>
  <c r="ACA622" i="1" s="1"/>
  <c r="P394" i="1" s="1"/>
  <c r="ADA617" i="1"/>
  <c r="ADB622" i="1" s="1"/>
  <c r="RG623" i="1"/>
  <c r="RH628" i="1" s="1"/>
  <c r="T480" i="1" s="1"/>
  <c r="US623" i="1"/>
  <c r="UT628" i="1" s="1"/>
  <c r="T485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5" i="1" s="1"/>
  <c r="AAY617" i="1"/>
  <c r="AAZ622" i="1" s="1"/>
  <c r="P473" i="1" s="1"/>
  <c r="EC623" i="1"/>
  <c r="ED628" i="1" s="1"/>
  <c r="HF623" i="1"/>
  <c r="HG628" i="1" s="1"/>
  <c r="T407" i="1" s="1"/>
  <c r="AAG623" i="1"/>
  <c r="AAH628" i="1" s="1"/>
  <c r="T450" i="1" s="1"/>
  <c r="FD629" i="1"/>
  <c r="FE634" i="1" s="1"/>
  <c r="X408" i="1" s="1"/>
  <c r="ACR629" i="1"/>
  <c r="ACS634" i="1" s="1"/>
  <c r="ADA629" i="1"/>
  <c r="ADB634" i="1" s="1"/>
  <c r="FD635" i="1"/>
  <c r="FE640" i="1" s="1"/>
  <c r="AB476" i="1" s="1"/>
  <c r="QO635" i="1"/>
  <c r="QP640" i="1" s="1"/>
  <c r="AB401" i="1" s="1"/>
  <c r="RG635" i="1"/>
  <c r="RH640" i="1" s="1"/>
  <c r="AB449" i="1" s="1"/>
  <c r="VK635" i="1"/>
  <c r="VL640" i="1" s="1"/>
  <c r="AB487" i="1" s="1"/>
  <c r="WD640" i="1"/>
  <c r="ZP640" i="1"/>
  <c r="AB428" i="1" s="1"/>
  <c r="OE640" i="1"/>
  <c r="AB466" i="1" s="1"/>
  <c r="YX640" i="1"/>
  <c r="AAP635" i="1"/>
  <c r="AAQ640" i="1" s="1"/>
  <c r="AB451" i="1" s="1"/>
  <c r="ABQ635" i="1"/>
  <c r="ABR640" i="1" s="1"/>
  <c r="AB462" i="1" s="1"/>
  <c r="ACI635" i="1"/>
  <c r="ACJ640" i="1" s="1"/>
  <c r="QO641" i="1"/>
  <c r="QP646" i="1" s="1"/>
  <c r="AF428" i="1" s="1"/>
  <c r="ZX641" i="1"/>
  <c r="ZY646" i="1" s="1"/>
  <c r="AF418" i="1" s="1"/>
  <c r="AAY641" i="1"/>
  <c r="AAZ646" i="1" s="1"/>
  <c r="AF489" i="1" s="1"/>
  <c r="ABQ641" i="1"/>
  <c r="ABR646" i="1" s="1"/>
  <c r="AF417" i="1" s="1"/>
  <c r="XN646" i="1"/>
  <c r="AF426" i="1" s="1"/>
  <c r="YX646" i="1"/>
  <c r="AAG647" i="1"/>
  <c r="AAH652" i="1" s="1"/>
  <c r="AJ478" i="1" s="1"/>
  <c r="ABZ647" i="1"/>
  <c r="ACA652" i="1" s="1"/>
  <c r="AJ480" i="1" s="1"/>
  <c r="RQ646" i="1"/>
  <c r="WD646" i="1"/>
  <c r="ACR641" i="1"/>
  <c r="ACS646" i="1" s="1"/>
  <c r="QO647" i="1"/>
  <c r="QP652" i="1" s="1"/>
  <c r="AJ429" i="1" s="1"/>
  <c r="ABQ647" i="1"/>
  <c r="ABR652" i="1" s="1"/>
  <c r="AJ457" i="1" s="1"/>
  <c r="FD653" i="1"/>
  <c r="FE658" i="1" s="1"/>
  <c r="AN466" i="1" s="1"/>
  <c r="UA653" i="1"/>
  <c r="UB658" i="1" s="1"/>
  <c r="AN468" i="1" s="1"/>
  <c r="AAY653" i="1"/>
  <c r="AAZ658" i="1" s="1"/>
  <c r="AN435" i="1" s="1"/>
  <c r="ABZ653" i="1"/>
  <c r="ACA658" i="1" s="1"/>
  <c r="AN394" i="1" s="1"/>
  <c r="WD658" i="1"/>
  <c r="UA659" i="1"/>
  <c r="UB664" i="1" s="1"/>
  <c r="AR432" i="1" s="1"/>
  <c r="US659" i="1"/>
  <c r="UT664" i="1" s="1"/>
  <c r="AR413" i="1" s="1"/>
  <c r="VK659" i="1"/>
  <c r="VL664" i="1" s="1"/>
  <c r="AR470" i="1" s="1"/>
  <c r="ABH659" i="1"/>
  <c r="ABI664" i="1" s="1"/>
  <c r="ABZ659" i="1"/>
  <c r="ACA664" i="1" s="1"/>
  <c r="AR472" i="1" s="1"/>
  <c r="ADA659" i="1"/>
  <c r="ADB664" i="1" s="1"/>
  <c r="FD659" i="1"/>
  <c r="FE664" i="1" s="1"/>
  <c r="AR396" i="1" s="1"/>
  <c r="HF659" i="1"/>
  <c r="HG664" i="1" s="1"/>
  <c r="AR450" i="1" s="1"/>
  <c r="QO659" i="1"/>
  <c r="QP664" i="1" s="1"/>
  <c r="AR435" i="1" s="1"/>
  <c r="ZP664" i="1"/>
  <c r="AR478" i="1" s="1"/>
  <c r="ABQ659" i="1"/>
  <c r="ABR664" i="1" s="1"/>
  <c r="AR443" i="1" s="1"/>
  <c r="ACR659" i="1"/>
  <c r="ACS664" i="1" s="1"/>
  <c r="OE670" i="1"/>
  <c r="AV482" i="1" s="1"/>
  <c r="ZX665" i="1"/>
  <c r="ZY670" i="1" s="1"/>
  <c r="AV417" i="1" s="1"/>
  <c r="ACR665" i="1"/>
  <c r="ACS670" i="1" s="1"/>
  <c r="RQ670" i="1"/>
  <c r="VK665" i="1"/>
  <c r="VL670" i="1" s="1"/>
  <c r="AV460" i="1" s="1"/>
  <c r="WD670" i="1"/>
  <c r="ABH665" i="1"/>
  <c r="ABI670" i="1" s="1"/>
  <c r="ZP604" i="1"/>
  <c r="D413" i="1" s="1"/>
  <c r="OD672" i="1"/>
  <c r="P4" i="1" s="1"/>
  <c r="RP672" i="1"/>
  <c r="L365" i="1" s="1"/>
  <c r="WC672" i="1"/>
  <c r="L366" i="1" s="1"/>
  <c r="XM672" i="1"/>
  <c r="P21" i="1" s="1"/>
  <c r="RQ604" i="1"/>
  <c r="ZG616" i="1"/>
  <c r="L467" i="1" s="1"/>
  <c r="YW672" i="1"/>
  <c r="WD604" i="1"/>
  <c r="XN604" i="1"/>
  <c r="D481" i="1" s="1"/>
  <c r="YX604" i="1"/>
  <c r="ZP610" i="1"/>
  <c r="H394" i="1" s="1"/>
  <c r="ZP616" i="1"/>
  <c r="L418" i="1" s="1"/>
  <c r="ZF672" i="1"/>
  <c r="P87" i="1" s="1"/>
  <c r="OE604" i="1"/>
  <c r="D490" i="1" s="1"/>
  <c r="ZG604" i="1"/>
  <c r="D410" i="1" s="1"/>
  <c r="ZG646" i="1"/>
  <c r="AF415" i="1" s="1"/>
  <c r="FD647" i="1"/>
  <c r="FE652" i="1" s="1"/>
  <c r="AJ441" i="1" s="1"/>
  <c r="VK647" i="1"/>
  <c r="VL652" i="1" s="1"/>
  <c r="AJ473" i="1" s="1"/>
  <c r="AAP647" i="1"/>
  <c r="AAQ652" i="1" s="1"/>
  <c r="AJ446" i="1" s="1"/>
  <c r="ACI653" i="1"/>
  <c r="ACJ658" i="1" s="1"/>
  <c r="RQ664" i="1"/>
  <c r="HF665" i="1"/>
  <c r="HG670" i="1" s="1"/>
  <c r="AV462" i="1" s="1"/>
  <c r="QO665" i="1"/>
  <c r="QP670" i="1" s="1"/>
  <c r="AV398" i="1" s="1"/>
  <c r="AAG665" i="1"/>
  <c r="AAH670" i="1" s="1"/>
  <c r="AV489" i="1" s="1"/>
  <c r="ABQ665" i="1"/>
  <c r="ABR670" i="1" s="1"/>
  <c r="AV448" i="1" s="1"/>
  <c r="YX670" i="1"/>
  <c r="ZG670" i="1"/>
  <c r="AV427" i="1" s="1"/>
  <c r="P366" i="1" l="1"/>
  <c r="P352" i="1"/>
  <c r="P369" i="1"/>
  <c r="T356" i="1"/>
  <c r="G92" i="1"/>
  <c r="G31" i="1"/>
  <c r="ABZ672" i="1"/>
  <c r="P88" i="1" s="1"/>
  <c r="ABQ672" i="1"/>
  <c r="P26" i="1" s="1"/>
  <c r="AAY672" i="1"/>
  <c r="P6" i="1" s="1"/>
  <c r="AAP672" i="1"/>
  <c r="P102" i="1" s="1"/>
  <c r="AAG672" i="1"/>
  <c r="P25" i="1" s="1"/>
  <c r="ZX672" i="1"/>
  <c r="P47" i="1" s="1"/>
  <c r="US672" i="1"/>
  <c r="P93" i="1" s="1"/>
  <c r="FD672" i="1"/>
  <c r="P56" i="1" s="1"/>
  <c r="QO672" i="1"/>
  <c r="P92" i="1" s="1"/>
  <c r="RG672" i="1"/>
  <c r="P18" i="1" s="1"/>
  <c r="G102" i="1"/>
  <c r="G37" i="1"/>
  <c r="HF672" i="1"/>
  <c r="P76" i="1" s="1"/>
  <c r="AAZ604" i="1"/>
  <c r="D487" i="1" s="1"/>
  <c r="FE604" i="1"/>
  <c r="D458" i="1" s="1"/>
  <c r="VK672" i="1"/>
  <c r="P90" i="1" s="1"/>
  <c r="ACS604" i="1"/>
  <c r="ADA672" i="1"/>
  <c r="QP604" i="1"/>
  <c r="D452" i="1" s="1"/>
  <c r="ACA604" i="1"/>
  <c r="D406" i="1" s="1"/>
  <c r="UT604" i="1"/>
  <c r="D464" i="1" s="1"/>
  <c r="AAQ604" i="1"/>
  <c r="D465" i="1" s="1"/>
  <c r="HG604" i="1"/>
  <c r="D393" i="1" s="1"/>
  <c r="ED604" i="1"/>
  <c r="ABR604" i="1"/>
  <c r="D488" i="1" s="1"/>
  <c r="ABI604" i="1"/>
  <c r="ACJ604" i="1"/>
  <c r="ZY604" i="1"/>
  <c r="D448" i="1" s="1"/>
  <c r="RH604" i="1"/>
  <c r="D411" i="1" s="1"/>
  <c r="AAH604" i="1"/>
  <c r="D475" i="1" s="1"/>
  <c r="UA672" i="1"/>
  <c r="P34" i="1" s="1"/>
  <c r="P358" i="1" l="1"/>
  <c r="P361" i="1"/>
  <c r="P362" i="1"/>
  <c r="P363" i="1"/>
  <c r="L353" i="1"/>
  <c r="P359" i="1"/>
  <c r="T383" i="1"/>
  <c r="D369" i="1"/>
  <c r="T363" i="1"/>
  <c r="T385" i="1"/>
  <c r="T374" i="1"/>
  <c r="T382" i="1"/>
  <c r="T360" i="1"/>
  <c r="G51" i="1"/>
  <c r="G67" i="1"/>
  <c r="G49" i="1"/>
  <c r="G79" i="1"/>
  <c r="G94" i="1"/>
  <c r="G13" i="1"/>
  <c r="G60" i="1"/>
  <c r="G73" i="1"/>
  <c r="G96" i="1"/>
  <c r="G72" i="1"/>
  <c r="G59" i="1"/>
  <c r="G54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58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4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3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58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9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1" i="1" s="1"/>
  <c r="XW670" i="1"/>
  <c r="AV412" i="1" s="1"/>
  <c r="GF664" i="1"/>
  <c r="AR408" i="1" s="1"/>
  <c r="YF670" i="1"/>
  <c r="AV419" i="1" s="1"/>
  <c r="AEC628" i="1"/>
  <c r="AEU616" i="1"/>
  <c r="YF664" i="1"/>
  <c r="AR438" i="1" s="1"/>
  <c r="AEU670" i="1"/>
  <c r="XE640" i="1"/>
  <c r="ADK640" i="1"/>
  <c r="KS634" i="1"/>
  <c r="X452" i="1" s="1"/>
  <c r="HP670" i="1"/>
  <c r="AV436" i="1" s="1"/>
  <c r="DU652" i="1"/>
  <c r="AJ449" i="1" s="1"/>
  <c r="AEU622" i="1"/>
  <c r="AEL664" i="1"/>
  <c r="AEL640" i="1"/>
  <c r="AEU628" i="1"/>
  <c r="XE652" i="1"/>
  <c r="AEL658" i="1"/>
  <c r="ADK646" i="1"/>
  <c r="XE622" i="1"/>
  <c r="AEL610" i="1"/>
  <c r="YF634" i="1"/>
  <c r="X429" i="1" s="1"/>
  <c r="GX658" i="1"/>
  <c r="AN470" i="1" s="1"/>
  <c r="OW628" i="1"/>
  <c r="T472" i="1" s="1"/>
  <c r="DU664" i="1"/>
  <c r="AR476" i="1" s="1"/>
  <c r="IH664" i="1"/>
  <c r="KS640" i="1"/>
  <c r="AB452" i="1" s="1"/>
  <c r="AEC658" i="1"/>
  <c r="OW634" i="1"/>
  <c r="X472" i="1" s="1"/>
  <c r="OW646" i="1"/>
  <c r="AF441" i="1" s="1"/>
  <c r="AEL670" i="1"/>
  <c r="HP664" i="1"/>
  <c r="AR395" i="1" s="1"/>
  <c r="YF652" i="1"/>
  <c r="AJ466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18" i="1" s="1"/>
  <c r="WM634" i="1"/>
  <c r="X488" i="1" s="1"/>
  <c r="XE646" i="1"/>
  <c r="GF658" i="1"/>
  <c r="AN452" i="1" s="1"/>
  <c r="WM616" i="1"/>
  <c r="L473" i="1" s="1"/>
  <c r="IH658" i="1"/>
  <c r="DU634" i="1"/>
  <c r="X474" i="1" s="1"/>
  <c r="AEK672" i="1"/>
  <c r="AEL604" i="1"/>
  <c r="YF616" i="1"/>
  <c r="L445" i="1" s="1"/>
  <c r="WM670" i="1"/>
  <c r="AV487" i="1" s="1"/>
  <c r="AEC604" i="1"/>
  <c r="AEB672" i="1"/>
  <c r="IH670" i="1"/>
  <c r="TJ634" i="1"/>
  <c r="X470" i="1" s="1"/>
  <c r="HP616" i="1"/>
  <c r="L432" i="1" s="1"/>
  <c r="HP634" i="1"/>
  <c r="X432" i="1" s="1"/>
  <c r="XE658" i="1"/>
  <c r="KS652" i="1"/>
  <c r="AJ451" i="1" s="1"/>
  <c r="TJ664" i="1"/>
  <c r="AR471" i="1" s="1"/>
  <c r="XE610" i="1"/>
  <c r="DU604" i="1"/>
  <c r="D403" i="1" s="1"/>
  <c r="DT672" i="1"/>
  <c r="P66" i="1" s="1"/>
  <c r="WL672" i="1"/>
  <c r="P52" i="1" s="1"/>
  <c r="WM604" i="1"/>
  <c r="D484" i="1" s="1"/>
  <c r="ADK616" i="1"/>
  <c r="IH652" i="1"/>
  <c r="TJ646" i="1"/>
  <c r="AF435" i="1" s="1"/>
  <c r="WM640" i="1"/>
  <c r="AB469" i="1" s="1"/>
  <c r="GF634" i="1"/>
  <c r="X392" i="1" s="1"/>
  <c r="GX664" i="1"/>
  <c r="AR409" i="1" s="1"/>
  <c r="IH640" i="1"/>
  <c r="DU610" i="1"/>
  <c r="H418" i="1" s="1"/>
  <c r="TJ610" i="1"/>
  <c r="H461" i="1" s="1"/>
  <c r="ADK664" i="1"/>
  <c r="GF622" i="1"/>
  <c r="P458" i="1" s="1"/>
  <c r="KS646" i="1"/>
  <c r="AF461" i="1" s="1"/>
  <c r="GF616" i="1"/>
  <c r="L411" i="1" s="1"/>
  <c r="OW604" i="1"/>
  <c r="D453" i="1" s="1"/>
  <c r="OV672" i="1"/>
  <c r="P67" i="1" s="1"/>
  <c r="GF640" i="1"/>
  <c r="AB417" i="1" s="1"/>
  <c r="DU670" i="1"/>
  <c r="AV425" i="1" s="1"/>
  <c r="DU628" i="1"/>
  <c r="T399" i="1" s="1"/>
  <c r="KS658" i="1"/>
  <c r="AN437" i="1" s="1"/>
  <c r="HP622" i="1"/>
  <c r="P402" i="1" s="1"/>
  <c r="DU658" i="1"/>
  <c r="AN480" i="1" s="1"/>
  <c r="TJ658" i="1"/>
  <c r="AN443" i="1" s="1"/>
  <c r="GX670" i="1"/>
  <c r="AV422" i="1" s="1"/>
  <c r="ADK628" i="1"/>
  <c r="XE628" i="1"/>
  <c r="HP652" i="1"/>
  <c r="AJ393" i="1" s="1"/>
  <c r="ADK604" i="1"/>
  <c r="ADJ672" i="1"/>
  <c r="YF604" i="1"/>
  <c r="D438" i="1" s="1"/>
  <c r="YE672" i="1"/>
  <c r="P85" i="1" s="1"/>
  <c r="DU646" i="1"/>
  <c r="AF469" i="1" s="1"/>
  <c r="GX640" i="1"/>
  <c r="AB418" i="1" s="1"/>
  <c r="YF640" i="1"/>
  <c r="AB402" i="1" s="1"/>
  <c r="XE664" i="1"/>
  <c r="HP628" i="1"/>
  <c r="T442" i="1" s="1"/>
  <c r="TJ640" i="1"/>
  <c r="AB430" i="1" s="1"/>
  <c r="OW610" i="1"/>
  <c r="H480" i="1" s="1"/>
  <c r="HP610" i="1"/>
  <c r="H447" i="1" s="1"/>
  <c r="WM610" i="1"/>
  <c r="H481" i="1" s="1"/>
  <c r="WM664" i="1"/>
  <c r="AR486" i="1" s="1"/>
  <c r="DU622" i="1"/>
  <c r="P396" i="1" s="1"/>
  <c r="ADK670" i="1"/>
  <c r="KS604" i="1"/>
  <c r="D444" i="1" s="1"/>
  <c r="KR672" i="1"/>
  <c r="P39" i="1" s="1"/>
  <c r="XE616" i="1"/>
  <c r="TI672" i="1"/>
  <c r="P78" i="1" s="1"/>
  <c r="TJ604" i="1"/>
  <c r="D418" i="1" s="1"/>
  <c r="OW670" i="1"/>
  <c r="AV410" i="1" s="1"/>
  <c r="WM628" i="1"/>
  <c r="T479" i="1" s="1"/>
  <c r="GX634" i="1"/>
  <c r="X404" i="1" s="1"/>
  <c r="WM658" i="1"/>
  <c r="AN481" i="1" s="1"/>
  <c r="GX628" i="1"/>
  <c r="T411" i="1" s="1"/>
  <c r="HO672" i="1"/>
  <c r="P48" i="1" s="1"/>
  <c r="HP604" i="1"/>
  <c r="D401" i="1" s="1"/>
  <c r="XD672" i="1"/>
  <c r="XE604" i="1"/>
  <c r="DU616" i="1"/>
  <c r="L437" i="1" s="1"/>
  <c r="IH634" i="1"/>
  <c r="KS616" i="1"/>
  <c r="L414" i="1" s="1"/>
  <c r="WM646" i="1"/>
  <c r="AF430" i="1" s="1"/>
  <c r="DU640" i="1"/>
  <c r="AB432" i="1" s="1"/>
  <c r="HP640" i="1"/>
  <c r="AB403" i="1" s="1"/>
  <c r="OW622" i="1"/>
  <c r="P488" i="1" s="1"/>
  <c r="ADK622" i="1"/>
  <c r="HP646" i="1"/>
  <c r="AF422" i="1" s="1"/>
  <c r="IH628" i="1"/>
  <c r="IH610" i="1"/>
  <c r="TJ616" i="1"/>
  <c r="L422" i="1" s="1"/>
  <c r="IG672" i="1"/>
  <c r="H369" i="1" s="1"/>
  <c r="IH604" i="1"/>
  <c r="OW664" i="1"/>
  <c r="AR477" i="1" s="1"/>
  <c r="TJ652" i="1"/>
  <c r="AJ437" i="1" s="1"/>
  <c r="KS622" i="1"/>
  <c r="P483" i="1" s="1"/>
  <c r="XE634" i="1"/>
  <c r="GX622" i="1"/>
  <c r="P406" i="1" s="1"/>
  <c r="GX616" i="1"/>
  <c r="L468" i="1" s="1"/>
  <c r="OW640" i="1"/>
  <c r="AB486" i="1" s="1"/>
  <c r="HP658" i="1"/>
  <c r="AN405" i="1" s="1"/>
  <c r="YF658" i="1"/>
  <c r="AN461" i="1" s="1"/>
  <c r="GF670" i="1"/>
  <c r="AV396" i="1" s="1"/>
  <c r="OW652" i="1"/>
  <c r="AJ425" i="1" s="1"/>
  <c r="TJ628" i="1"/>
  <c r="T463" i="1" s="1"/>
  <c r="GF604" i="1"/>
  <c r="D442" i="1" s="1"/>
  <c r="GE672" i="1"/>
  <c r="P20" i="1" s="1"/>
  <c r="GX604" i="1"/>
  <c r="D421" i="1" s="1"/>
  <c r="GW672" i="1"/>
  <c r="P82" i="1" s="1"/>
  <c r="OW616" i="1"/>
  <c r="L485" i="1" s="1"/>
  <c r="ADK634" i="1"/>
  <c r="GF646" i="1"/>
  <c r="AF394" i="1" s="1"/>
  <c r="YF646" i="1"/>
  <c r="AF437" i="1" s="1"/>
  <c r="IH646" i="1"/>
  <c r="KS628" i="1"/>
  <c r="T453" i="1" s="1"/>
  <c r="GX652" i="1"/>
  <c r="AJ475" i="1" s="1"/>
  <c r="GX610" i="1"/>
  <c r="H453" i="1" s="1"/>
  <c r="KS610" i="1"/>
  <c r="H414" i="1" s="1"/>
  <c r="ADK610" i="1"/>
  <c r="WM622" i="1"/>
  <c r="P484" i="1" s="1"/>
  <c r="TJ622" i="1"/>
  <c r="P436" i="1" s="1"/>
  <c r="IH616" i="1"/>
  <c r="GF610" i="1"/>
  <c r="H444" i="1" s="1"/>
  <c r="YF610" i="1"/>
  <c r="H446" i="1" s="1"/>
  <c r="GX646" i="1"/>
  <c r="AF433" i="1" s="1"/>
  <c r="OW658" i="1"/>
  <c r="AN488" i="1" s="1"/>
  <c r="IH622" i="1"/>
  <c r="ADK658" i="1"/>
  <c r="YF622" i="1"/>
  <c r="P452" i="1" s="1"/>
  <c r="ADK652" i="1"/>
  <c r="GF628" i="1"/>
  <c r="T403" i="1" s="1"/>
  <c r="WM652" i="1"/>
  <c r="AJ413" i="1" s="1"/>
  <c r="SR670" i="1"/>
  <c r="AV402" i="1" s="1"/>
  <c r="AFD670" i="1"/>
  <c r="TA664" i="1"/>
  <c r="AR487" i="1" s="1"/>
  <c r="NM664" i="1"/>
  <c r="AR469" i="1" s="1"/>
  <c r="YO670" i="1"/>
  <c r="VU664" i="1"/>
  <c r="AR467" i="1" s="1"/>
  <c r="MU670" i="1"/>
  <c r="AV426" i="1" s="1"/>
  <c r="EV670" i="1"/>
  <c r="AV435" i="1" s="1"/>
  <c r="AI664" i="1"/>
  <c r="AR411" i="1" s="1"/>
  <c r="Q658" i="1"/>
  <c r="AN427" i="1" s="1"/>
  <c r="GO664" i="1"/>
  <c r="AR483" i="1" s="1"/>
  <c r="UK670" i="1"/>
  <c r="BA670" i="1"/>
  <c r="AV469" i="1" s="1"/>
  <c r="FW664" i="1"/>
  <c r="AR412" i="1" s="1"/>
  <c r="NM658" i="1"/>
  <c r="AN463" i="1" s="1"/>
  <c r="DC664" i="1"/>
  <c r="AR418" i="1" s="1"/>
  <c r="PF670" i="1"/>
  <c r="AV392" i="1" s="1"/>
  <c r="AI670" i="1"/>
  <c r="AV407" i="1" s="1"/>
  <c r="FN664" i="1"/>
  <c r="AR394" i="1" s="1"/>
  <c r="AR664" i="1"/>
  <c r="AR398" i="1" s="1"/>
  <c r="VC664" i="1"/>
  <c r="AR434" i="1" s="1"/>
  <c r="PF664" i="1"/>
  <c r="AR405" i="1" s="1"/>
  <c r="KA664" i="1"/>
  <c r="AR484" i="1" s="1"/>
  <c r="AGE670" i="1"/>
  <c r="WV670" i="1"/>
  <c r="IQ670" i="1"/>
  <c r="AV470" i="1" s="1"/>
  <c r="QG670" i="1"/>
  <c r="AV455" i="1" s="1"/>
  <c r="JR670" i="1"/>
  <c r="AV409" i="1" s="1"/>
  <c r="VU670" i="1"/>
  <c r="AV486" i="1" s="1"/>
  <c r="Z670" i="1"/>
  <c r="AV394" i="1" s="1"/>
  <c r="CB670" i="1"/>
  <c r="AV415" i="1" s="1"/>
  <c r="EM670" i="1"/>
  <c r="AV465" i="1" s="1"/>
  <c r="GO670" i="1"/>
  <c r="AV440" i="1" s="1"/>
  <c r="KJ670" i="1"/>
  <c r="AV468" i="1" s="1"/>
  <c r="NM670" i="1"/>
  <c r="AV451" i="1" s="1"/>
  <c r="Q670" i="1"/>
  <c r="AV447" i="1" s="1"/>
  <c r="QY670" i="1"/>
  <c r="AV416" i="1" s="1"/>
  <c r="FW670" i="1"/>
  <c r="AV433" i="1" s="1"/>
  <c r="H670" i="1"/>
  <c r="AV393" i="1" s="1"/>
  <c r="H664" i="1"/>
  <c r="AR404" i="1" s="1"/>
  <c r="CB664" i="1"/>
  <c r="AR407" i="1" s="1"/>
  <c r="UK664" i="1"/>
  <c r="JR664" i="1"/>
  <c r="AR459" i="1" s="1"/>
  <c r="ND664" i="1"/>
  <c r="AR468" i="1" s="1"/>
  <c r="XW664" i="1"/>
  <c r="AR410" i="1" s="1"/>
  <c r="DL664" i="1"/>
  <c r="AR445" i="1" s="1"/>
  <c r="AGN664" i="1"/>
  <c r="QY664" i="1"/>
  <c r="AR437" i="1" s="1"/>
  <c r="BJ664" i="1"/>
  <c r="AR397" i="1" s="1"/>
  <c r="Q664" i="1"/>
  <c r="AR393" i="1" s="1"/>
  <c r="BA664" i="1"/>
  <c r="AR417" i="1" s="1"/>
  <c r="IQ664" i="1"/>
  <c r="AR461" i="1" s="1"/>
  <c r="SR664" i="1"/>
  <c r="AR401" i="1" s="1"/>
  <c r="CK664" i="1"/>
  <c r="AR399" i="1" s="1"/>
  <c r="Z664" i="1"/>
  <c r="AR391" i="1" s="1"/>
  <c r="NV664" i="1"/>
  <c r="AR466" i="1" s="1"/>
  <c r="PX664" i="1"/>
  <c r="MC664" i="1"/>
  <c r="AR431" i="1" s="1"/>
  <c r="BS664" i="1"/>
  <c r="AR403" i="1" s="1"/>
  <c r="PO664" i="1"/>
  <c r="AR400" i="1" s="1"/>
  <c r="EM664" i="1"/>
  <c r="AR430" i="1" s="1"/>
  <c r="EM658" i="1"/>
  <c r="AN469" i="1" s="1"/>
  <c r="UK640" i="1"/>
  <c r="CK670" i="1"/>
  <c r="AV443" i="1" s="1"/>
  <c r="QY640" i="1"/>
  <c r="AB460" i="1" s="1"/>
  <c r="AHF658" i="1"/>
  <c r="AN471" i="1" s="1"/>
  <c r="JR658" i="1"/>
  <c r="AN473" i="1" s="1"/>
  <c r="CB658" i="1"/>
  <c r="AN399" i="1" s="1"/>
  <c r="UK658" i="1"/>
  <c r="FW658" i="1"/>
  <c r="AN458" i="1" s="1"/>
  <c r="ON658" i="1"/>
  <c r="AN426" i="1" s="1"/>
  <c r="Z658" i="1"/>
  <c r="AN447" i="1" s="1"/>
  <c r="SR658" i="1"/>
  <c r="AN422" i="1" s="1"/>
  <c r="DC658" i="1"/>
  <c r="AN397" i="1" s="1"/>
  <c r="ND658" i="1"/>
  <c r="AN401" i="1" s="1"/>
  <c r="BJ658" i="1"/>
  <c r="AN404" i="1" s="1"/>
  <c r="AGW658" i="1"/>
  <c r="FN652" i="1"/>
  <c r="AJ426" i="1" s="1"/>
  <c r="XW652" i="1"/>
  <c r="AJ396" i="1" s="1"/>
  <c r="NM652" i="1"/>
  <c r="AJ453" i="1" s="1"/>
  <c r="AHF652" i="1"/>
  <c r="AJ421" i="1" s="1"/>
  <c r="AR634" i="1"/>
  <c r="X406" i="1" s="1"/>
  <c r="BJ670" i="1"/>
  <c r="AV446" i="1" s="1"/>
  <c r="AHF640" i="1"/>
  <c r="AB457" i="1" s="1"/>
  <c r="PO670" i="1"/>
  <c r="AV401" i="1" s="1"/>
  <c r="MU640" i="1"/>
  <c r="AB413" i="1" s="1"/>
  <c r="CT640" i="1"/>
  <c r="AB443" i="1" s="1"/>
  <c r="JR634" i="1"/>
  <c r="X464" i="1" s="1"/>
  <c r="UK634" i="1"/>
  <c r="BJ640" i="1"/>
  <c r="AB450" i="1" s="1"/>
  <c r="VU658" i="1"/>
  <c r="AN467" i="1" s="1"/>
  <c r="BA652" i="1"/>
  <c r="AJ419" i="1" s="1"/>
  <c r="AFM670" i="1"/>
  <c r="XW658" i="1"/>
  <c r="AN442" i="1" s="1"/>
  <c r="ADT664" i="1"/>
  <c r="LT634" i="1"/>
  <c r="X423" i="1" s="1"/>
  <c r="JI610" i="1"/>
  <c r="H478" i="1" s="1"/>
  <c r="VC628" i="1"/>
  <c r="T475" i="1" s="1"/>
  <c r="MU652" i="1"/>
  <c r="AJ436" i="1" s="1"/>
  <c r="JI670" i="1"/>
  <c r="AV420" i="1" s="1"/>
  <c r="WV646" i="1"/>
  <c r="HY628" i="1"/>
  <c r="T444" i="1" s="1"/>
  <c r="UK628" i="1"/>
  <c r="KA670" i="1"/>
  <c r="AV438" i="1" s="1"/>
  <c r="DL616" i="1"/>
  <c r="L435" i="1" s="1"/>
  <c r="AI616" i="1"/>
  <c r="L434" i="1" s="1"/>
  <c r="TS670" i="1"/>
  <c r="AV459" i="1" s="1"/>
  <c r="QG622" i="1"/>
  <c r="P478" i="1" s="1"/>
  <c r="MC652" i="1"/>
  <c r="AJ469" i="1" s="1"/>
  <c r="AGE640" i="1"/>
  <c r="VC670" i="1"/>
  <c r="AV442" i="1" s="1"/>
  <c r="HY646" i="1"/>
  <c r="AF475" i="1" s="1"/>
  <c r="YO652" i="1"/>
  <c r="BJ616" i="1"/>
  <c r="L463" i="1" s="1"/>
  <c r="KA616" i="1"/>
  <c r="L464" i="1" s="1"/>
  <c r="LK664" i="1"/>
  <c r="AR457" i="1" s="1"/>
  <c r="SI640" i="1"/>
  <c r="AB397" i="1" s="1"/>
  <c r="IZ670" i="1"/>
  <c r="AV454" i="1" s="1"/>
  <c r="VC652" i="1"/>
  <c r="AJ474" i="1" s="1"/>
  <c r="YO646" i="1"/>
  <c r="CT646" i="1"/>
  <c r="AF402" i="1" s="1"/>
  <c r="AR652" i="1"/>
  <c r="AJ391" i="1" s="1"/>
  <c r="PX628" i="1"/>
  <c r="H652" i="1"/>
  <c r="AJ430" i="1" s="1"/>
  <c r="ADT652" i="1"/>
  <c r="JI646" i="1"/>
  <c r="AF470" i="1" s="1"/>
  <c r="RZ664" i="1"/>
  <c r="AR416" i="1" s="1"/>
  <c r="IZ646" i="1"/>
  <c r="AF404" i="1" s="1"/>
  <c r="TS652" i="1"/>
  <c r="AJ452" i="1" s="1"/>
  <c r="AGN652" i="1"/>
  <c r="BJ652" i="1"/>
  <c r="AJ403" i="1" s="1"/>
  <c r="AFV634" i="1"/>
  <c r="AGN634" i="1"/>
  <c r="VU628" i="1"/>
  <c r="T469" i="1" s="1"/>
  <c r="LB664" i="1"/>
  <c r="AR426" i="1" s="1"/>
  <c r="KJ664" i="1"/>
  <c r="AR464" i="1" s="1"/>
  <c r="GO616" i="1"/>
  <c r="L448" i="1" s="1"/>
  <c r="ND616" i="1"/>
  <c r="L433" i="1" s="1"/>
  <c r="AFD640" i="1"/>
  <c r="KA610" i="1"/>
  <c r="H423" i="1" s="1"/>
  <c r="AFV652" i="1"/>
  <c r="VC616" i="1"/>
  <c r="L401" i="1" s="1"/>
  <c r="KA640" i="1"/>
  <c r="AB458" i="1" s="1"/>
  <c r="TA640" i="1"/>
  <c r="AB481" i="1" s="1"/>
  <c r="PF640" i="1"/>
  <c r="AB399" i="1" s="1"/>
  <c r="Z646" i="1"/>
  <c r="AF406" i="1" s="1"/>
  <c r="AFV670" i="1"/>
  <c r="ND670" i="1"/>
  <c r="AV413" i="1" s="1"/>
  <c r="AFD634" i="1"/>
  <c r="AFM652" i="1"/>
  <c r="ON634" i="1"/>
  <c r="X456" i="1" s="1"/>
  <c r="QG628" i="1"/>
  <c r="T412" i="1" s="1"/>
  <c r="TA622" i="1"/>
  <c r="P435" i="1" s="1"/>
  <c r="QG640" i="1"/>
  <c r="AB483" i="1" s="1"/>
  <c r="YO640" i="1"/>
  <c r="YO658" i="1"/>
  <c r="KJ646" i="1"/>
  <c r="AF436" i="1" s="1"/>
  <c r="PX634" i="1"/>
  <c r="AGN670" i="1"/>
  <c r="AFD622" i="1"/>
  <c r="PO628" i="1"/>
  <c r="T478" i="1" s="1"/>
  <c r="AFM622" i="1"/>
  <c r="LK652" i="1"/>
  <c r="AJ485" i="1" s="1"/>
  <c r="ADT640" i="1"/>
  <c r="ND646" i="1"/>
  <c r="AF454" i="1" s="1"/>
  <c r="YO664" i="1"/>
  <c r="ND652" i="1"/>
  <c r="AJ443" i="1" s="1"/>
  <c r="IQ634" i="1"/>
  <c r="X445" i="1" s="1"/>
  <c r="HY616" i="1"/>
  <c r="L400" i="1" s="1"/>
  <c r="HY640" i="1"/>
  <c r="AB439" i="1" s="1"/>
  <c r="EM652" i="1"/>
  <c r="AJ482" i="1" s="1"/>
  <c r="CB640" i="1"/>
  <c r="AB442" i="1" s="1"/>
  <c r="JI628" i="1"/>
  <c r="T441" i="1" s="1"/>
  <c r="QY646" i="1"/>
  <c r="AF397" i="1" s="1"/>
  <c r="BS634" i="1"/>
  <c r="X453" i="1" s="1"/>
  <c r="PF628" i="1"/>
  <c r="T433" i="1" s="1"/>
  <c r="AGN622" i="1"/>
  <c r="LB652" i="1"/>
  <c r="AJ448" i="1" s="1"/>
  <c r="DL670" i="1"/>
  <c r="AV400" i="1" s="1"/>
  <c r="ON664" i="1"/>
  <c r="AR462" i="1" s="1"/>
  <c r="TA670" i="1"/>
  <c r="AV467" i="1" s="1"/>
  <c r="HY634" i="1"/>
  <c r="X447" i="1" s="1"/>
  <c r="BS652" i="1"/>
  <c r="AJ422" i="1" s="1"/>
  <c r="LT628" i="1"/>
  <c r="T434" i="1" s="1"/>
  <c r="MC634" i="1"/>
  <c r="X483" i="1" s="1"/>
  <c r="GO640" i="1"/>
  <c r="AB422" i="1" s="1"/>
  <c r="SR622" i="1"/>
  <c r="P408" i="1" s="1"/>
  <c r="EM622" i="1"/>
  <c r="P454" i="1" s="1"/>
  <c r="AI640" i="1"/>
  <c r="AB468" i="1" s="1"/>
  <c r="AFM640" i="1"/>
  <c r="EV640" i="1"/>
  <c r="AB440" i="1" s="1"/>
  <c r="CK640" i="1"/>
  <c r="AB416" i="1" s="1"/>
  <c r="AFD652" i="1"/>
  <c r="ADT670" i="1"/>
  <c r="QG664" i="1"/>
  <c r="AR460" i="1" s="1"/>
  <c r="FN670" i="1"/>
  <c r="AV404" i="1" s="1"/>
  <c r="CT658" i="1"/>
  <c r="AN396" i="1" s="1"/>
  <c r="ML646" i="1"/>
  <c r="AF447" i="1" s="1"/>
  <c r="AFD646" i="1"/>
  <c r="AI646" i="1"/>
  <c r="AF401" i="1" s="1"/>
  <c r="HY664" i="1"/>
  <c r="AR415" i="1" s="1"/>
  <c r="CT664" i="1"/>
  <c r="AR402" i="1" s="1"/>
  <c r="CB652" i="1"/>
  <c r="AJ418" i="1" s="1"/>
  <c r="ON646" i="1"/>
  <c r="AF468" i="1" s="1"/>
  <c r="AFD610" i="1"/>
  <c r="IQ652" i="1"/>
  <c r="AJ407" i="1" s="1"/>
  <c r="VU652" i="1"/>
  <c r="AJ442" i="1" s="1"/>
  <c r="EV634" i="1"/>
  <c r="X460" i="1" s="1"/>
  <c r="IZ628" i="1"/>
  <c r="T454" i="1" s="1"/>
  <c r="FW628" i="1"/>
  <c r="T402" i="1" s="1"/>
  <c r="RZ628" i="1"/>
  <c r="T414" i="1" s="1"/>
  <c r="MU646" i="1"/>
  <c r="AF449" i="1" s="1"/>
  <c r="LT664" i="1"/>
  <c r="AR433" i="1" s="1"/>
  <c r="EM640" i="1"/>
  <c r="AB488" i="1" s="1"/>
  <c r="AFM658" i="1"/>
  <c r="TS664" i="1"/>
  <c r="AR425" i="1" s="1"/>
  <c r="KA658" i="1"/>
  <c r="AN479" i="1" s="1"/>
  <c r="PO616" i="1"/>
  <c r="L451" i="1" s="1"/>
  <c r="PF646" i="1"/>
  <c r="AF452" i="1" s="1"/>
  <c r="GO646" i="1"/>
  <c r="AF432" i="1" s="1"/>
  <c r="ON670" i="1"/>
  <c r="AV430" i="1" s="1"/>
  <c r="CK652" i="1"/>
  <c r="AJ401" i="1" s="1"/>
  <c r="RZ646" i="1"/>
  <c r="AF419" i="1" s="1"/>
  <c r="LK634" i="1"/>
  <c r="X482" i="1" s="1"/>
  <c r="AFM634" i="1"/>
  <c r="AI634" i="1"/>
  <c r="X409" i="1" s="1"/>
  <c r="KJ634" i="1"/>
  <c r="X441" i="1" s="1"/>
  <c r="RZ640" i="1"/>
  <c r="AB415" i="1" s="1"/>
  <c r="AHF664" i="1"/>
  <c r="AR428" i="1" s="1"/>
  <c r="SI628" i="1"/>
  <c r="T396" i="1" s="1"/>
  <c r="LB640" i="1"/>
  <c r="AB400" i="1" s="1"/>
  <c r="XW610" i="1"/>
  <c r="H467" i="1" s="1"/>
  <c r="PX670" i="1"/>
  <c r="CK646" i="1"/>
  <c r="AF412" i="1" s="1"/>
  <c r="AR616" i="1"/>
  <c r="L439" i="1" s="1"/>
  <c r="BJ646" i="1"/>
  <c r="AF405" i="1" s="1"/>
  <c r="EV646" i="1"/>
  <c r="AF413" i="1" s="1"/>
  <c r="DC646" i="1"/>
  <c r="AF391" i="1" s="1"/>
  <c r="VC646" i="1"/>
  <c r="AF398" i="1" s="1"/>
  <c r="DL646" i="1"/>
  <c r="AF411" i="1" s="1"/>
  <c r="FW646" i="1"/>
  <c r="AF392" i="1" s="1"/>
  <c r="VU616" i="1"/>
  <c r="L474" i="1" s="1"/>
  <c r="RZ634" i="1"/>
  <c r="X407" i="1" s="1"/>
  <c r="SR634" i="1"/>
  <c r="X446" i="1" s="1"/>
  <c r="NV670" i="1"/>
  <c r="AV456" i="1" s="1"/>
  <c r="WV652" i="1"/>
  <c r="PF634" i="1"/>
  <c r="X399" i="1" s="1"/>
  <c r="DL634" i="1"/>
  <c r="X424" i="1" s="1"/>
  <c r="VC634" i="1"/>
  <c r="X473" i="1" s="1"/>
  <c r="NV634" i="1"/>
  <c r="X479" i="1" s="1"/>
  <c r="RZ616" i="1"/>
  <c r="L477" i="1" s="1"/>
  <c r="EV616" i="1"/>
  <c r="L469" i="1" s="1"/>
  <c r="EV628" i="1"/>
  <c r="T451" i="1" s="1"/>
  <c r="ADT616" i="1"/>
  <c r="KA622" i="1"/>
  <c r="P480" i="1" s="1"/>
  <c r="AGN628" i="1"/>
  <c r="IZ652" i="1"/>
  <c r="AJ397" i="1" s="1"/>
  <c r="IZ664" i="1"/>
  <c r="AR423" i="1" s="1"/>
  <c r="UK604" i="1"/>
  <c r="UJ672" i="1"/>
  <c r="PX640" i="1"/>
  <c r="PO640" i="1"/>
  <c r="AB471" i="1" s="1"/>
  <c r="AFV640" i="1"/>
  <c r="FN634" i="1"/>
  <c r="X459" i="1" s="1"/>
  <c r="LT652" i="1"/>
  <c r="AJ455" i="1" s="1"/>
  <c r="XW634" i="1"/>
  <c r="X398" i="1" s="1"/>
  <c r="GO634" i="1"/>
  <c r="X402" i="1" s="1"/>
  <c r="BJ634" i="1"/>
  <c r="X421" i="1" s="1"/>
  <c r="AHF628" i="1"/>
  <c r="T455" i="1" s="1"/>
  <c r="NM610" i="1"/>
  <c r="H485" i="1" s="1"/>
  <c r="NV610" i="1"/>
  <c r="H463" i="1" s="1"/>
  <c r="CT610" i="1"/>
  <c r="H472" i="1" s="1"/>
  <c r="AFD664" i="1"/>
  <c r="SI670" i="1"/>
  <c r="AV445" i="1" s="1"/>
  <c r="HY610" i="1"/>
  <c r="H427" i="1" s="1"/>
  <c r="AGE658" i="1"/>
  <c r="NV616" i="1"/>
  <c r="L489" i="1" s="1"/>
  <c r="QG616" i="1"/>
  <c r="L455" i="1" s="1"/>
  <c r="Q616" i="1"/>
  <c r="L442" i="1" s="1"/>
  <c r="AHF616" i="1"/>
  <c r="L456" i="1" s="1"/>
  <c r="NV646" i="1"/>
  <c r="AF460" i="1" s="1"/>
  <c r="AGE622" i="1"/>
  <c r="WV622" i="1"/>
  <c r="JR628" i="1"/>
  <c r="T422" i="1" s="1"/>
  <c r="BA628" i="1"/>
  <c r="T408" i="1" s="1"/>
  <c r="TA628" i="1"/>
  <c r="T489" i="1" s="1"/>
  <c r="ND628" i="1"/>
  <c r="T448" i="1" s="1"/>
  <c r="BS628" i="1"/>
  <c r="T415" i="1" s="1"/>
  <c r="FN604" i="1"/>
  <c r="D405" i="1" s="1"/>
  <c r="FM672" i="1"/>
  <c r="P58" i="1" s="1"/>
  <c r="UK646" i="1"/>
  <c r="AGV672" i="1"/>
  <c r="AGW604" i="1"/>
  <c r="CT670" i="1"/>
  <c r="AV444" i="1" s="1"/>
  <c r="GN672" i="1"/>
  <c r="P63" i="1" s="1"/>
  <c r="GO604" i="1"/>
  <c r="D416" i="1" s="1"/>
  <c r="JI604" i="1"/>
  <c r="D419" i="1" s="1"/>
  <c r="JH672" i="1"/>
  <c r="P41" i="1" s="1"/>
  <c r="ADS672" i="1"/>
  <c r="ADT604" i="1"/>
  <c r="CK604" i="1"/>
  <c r="D415" i="1" s="1"/>
  <c r="CJ672" i="1"/>
  <c r="P24" i="1" s="1"/>
  <c r="NV604" i="1"/>
  <c r="D468" i="1" s="1"/>
  <c r="NU672" i="1"/>
  <c r="P16" i="1" s="1"/>
  <c r="CA672" i="1"/>
  <c r="P15" i="1" s="1"/>
  <c r="CB604" i="1"/>
  <c r="D469" i="1" s="1"/>
  <c r="PW672" i="1"/>
  <c r="L369" i="1" s="1"/>
  <c r="PX604" i="1"/>
  <c r="LB604" i="1"/>
  <c r="D422" i="1" s="1"/>
  <c r="LA672" i="1"/>
  <c r="P61" i="1" s="1"/>
  <c r="AFC672" i="1"/>
  <c r="AFD604" i="1"/>
  <c r="AI622" i="1"/>
  <c r="P397" i="1" s="1"/>
  <c r="PF622" i="1"/>
  <c r="P428" i="1" s="1"/>
  <c r="ADT622" i="1"/>
  <c r="JR622" i="1"/>
  <c r="P395" i="1" s="1"/>
  <c r="H622" i="1"/>
  <c r="P424" i="1" s="1"/>
  <c r="EV622" i="1"/>
  <c r="P401" i="1" s="1"/>
  <c r="JI622" i="1"/>
  <c r="P440" i="1" s="1"/>
  <c r="MC658" i="1"/>
  <c r="AN418" i="1" s="1"/>
  <c r="AHF604" i="1"/>
  <c r="D470" i="1" s="1"/>
  <c r="AHE672" i="1"/>
  <c r="P91" i="1" s="1"/>
  <c r="AR670" i="1"/>
  <c r="AV397" i="1" s="1"/>
  <c r="BA610" i="1"/>
  <c r="H429" i="1" s="1"/>
  <c r="LT610" i="1"/>
  <c r="H433" i="1" s="1"/>
  <c r="ADT610" i="1"/>
  <c r="Z610" i="1"/>
  <c r="H422" i="1" s="1"/>
  <c r="ND610" i="1"/>
  <c r="H406" i="1" s="1"/>
  <c r="TA610" i="1"/>
  <c r="H432" i="1" s="1"/>
  <c r="CB610" i="1"/>
  <c r="H448" i="1" s="1"/>
  <c r="FW610" i="1"/>
  <c r="H393" i="1" s="1"/>
  <c r="ML652" i="1"/>
  <c r="AJ400" i="1" s="1"/>
  <c r="CT652" i="1"/>
  <c r="AJ461" i="1" s="1"/>
  <c r="LT670" i="1"/>
  <c r="AV432" i="1" s="1"/>
  <c r="LT658" i="1"/>
  <c r="AN393" i="1" s="1"/>
  <c r="RZ658" i="1"/>
  <c r="AN392" i="1" s="1"/>
  <c r="IQ658" i="1"/>
  <c r="AN448" i="1" s="1"/>
  <c r="PO658" i="1"/>
  <c r="AN439" i="1" s="1"/>
  <c r="AFV658" i="1"/>
  <c r="MC646" i="1"/>
  <c r="AF490" i="1" s="1"/>
  <c r="XV672" i="1"/>
  <c r="P75" i="1" s="1"/>
  <c r="XW604" i="1"/>
  <c r="D396" i="1" s="1"/>
  <c r="AGW628" i="1"/>
  <c r="YO634" i="1"/>
  <c r="Z652" i="1"/>
  <c r="AJ434" i="1" s="1"/>
  <c r="Q652" i="1"/>
  <c r="AJ395" i="1" s="1"/>
  <c r="LT640" i="1"/>
  <c r="AB405" i="1" s="1"/>
  <c r="TS634" i="1"/>
  <c r="X419" i="1" s="1"/>
  <c r="XW616" i="1"/>
  <c r="L466" i="1" s="1"/>
  <c r="MU634" i="1"/>
  <c r="X462" i="1" s="1"/>
  <c r="FN628" i="1"/>
  <c r="T431" i="1" s="1"/>
  <c r="AFU672" i="1"/>
  <c r="AFV604" i="1"/>
  <c r="WV604" i="1"/>
  <c r="WU672" i="1"/>
  <c r="L368" i="1" s="1"/>
  <c r="YO628" i="1"/>
  <c r="H646" i="1"/>
  <c r="AF407" i="1" s="1"/>
  <c r="PX646" i="1"/>
  <c r="VU646" i="1"/>
  <c r="AF459" i="1" s="1"/>
  <c r="LB646" i="1"/>
  <c r="AF445" i="1" s="1"/>
  <c r="AFD628" i="1"/>
  <c r="PO652" i="1"/>
  <c r="AJ423" i="1" s="1"/>
  <c r="DL652" i="1"/>
  <c r="AJ412" i="1" s="1"/>
  <c r="YO622" i="1"/>
  <c r="CB634" i="1"/>
  <c r="X395" i="1" s="1"/>
  <c r="TA634" i="1"/>
  <c r="X425" i="1" s="1"/>
  <c r="VU634" i="1"/>
  <c r="X391" i="1" s="1"/>
  <c r="H634" i="1"/>
  <c r="X400" i="1" s="1"/>
  <c r="ML634" i="1"/>
  <c r="X394" i="1" s="1"/>
  <c r="NM628" i="1"/>
  <c r="T471" i="1" s="1"/>
  <c r="SR628" i="1"/>
  <c r="T400" i="1" s="1"/>
  <c r="TA616" i="1"/>
  <c r="L481" i="1" s="1"/>
  <c r="UK652" i="1"/>
  <c r="PF652" i="1"/>
  <c r="AJ483" i="1" s="1"/>
  <c r="AGN640" i="1"/>
  <c r="BA640" i="1"/>
  <c r="AB478" i="1" s="1"/>
  <c r="TS646" i="1"/>
  <c r="AF424" i="1" s="1"/>
  <c r="KA634" i="1"/>
  <c r="X413" i="1" s="1"/>
  <c r="CT634" i="1"/>
  <c r="X455" i="1" s="1"/>
  <c r="NM634" i="1"/>
  <c r="X476" i="1" s="1"/>
  <c r="EM646" i="1"/>
  <c r="AF439" i="1" s="1"/>
  <c r="BA616" i="1"/>
  <c r="L420" i="1" s="1"/>
  <c r="AFM616" i="1"/>
  <c r="LK616" i="1"/>
  <c r="L446" i="1" s="1"/>
  <c r="JI664" i="1"/>
  <c r="AR444" i="1" s="1"/>
  <c r="AGE664" i="1"/>
  <c r="FN658" i="1"/>
  <c r="AN429" i="1" s="1"/>
  <c r="SI610" i="1"/>
  <c r="H413" i="1" s="1"/>
  <c r="VC610" i="1"/>
  <c r="H435" i="1" s="1"/>
  <c r="DL610" i="1"/>
  <c r="H424" i="1" s="1"/>
  <c r="KA646" i="1"/>
  <c r="AF486" i="1" s="1"/>
  <c r="GO610" i="1"/>
  <c r="H417" i="1" s="1"/>
  <c r="DC628" i="1"/>
  <c r="T401" i="1" s="1"/>
  <c r="Z634" i="1"/>
  <c r="X434" i="1" s="1"/>
  <c r="JI616" i="1"/>
  <c r="L399" i="1" s="1"/>
  <c r="SR616" i="1"/>
  <c r="L430" i="1" s="1"/>
  <c r="BS616" i="1"/>
  <c r="L436" i="1" s="1"/>
  <c r="Z616" i="1"/>
  <c r="L398" i="1" s="1"/>
  <c r="AGW646" i="1"/>
  <c r="RZ622" i="1"/>
  <c r="P400" i="1" s="1"/>
  <c r="AGW622" i="1"/>
  <c r="BS622" i="1"/>
  <c r="P413" i="1" s="1"/>
  <c r="LT622" i="1"/>
  <c r="P403" i="1" s="1"/>
  <c r="CT628" i="1"/>
  <c r="T405" i="1" s="1"/>
  <c r="CK628" i="1"/>
  <c r="T429" i="1" s="1"/>
  <c r="AFM628" i="1"/>
  <c r="NV622" i="1"/>
  <c r="P422" i="1" s="1"/>
  <c r="WV658" i="1"/>
  <c r="QY622" i="1"/>
  <c r="P476" i="1" s="1"/>
  <c r="MK672" i="1"/>
  <c r="P96" i="1" s="1"/>
  <c r="ML604" i="1"/>
  <c r="D394" i="1" s="1"/>
  <c r="CS672" i="1"/>
  <c r="P59" i="1" s="1"/>
  <c r="CT604" i="1"/>
  <c r="D400" i="1" s="1"/>
  <c r="VU604" i="1"/>
  <c r="D489" i="1" s="1"/>
  <c r="VT672" i="1"/>
  <c r="P13" i="1" s="1"/>
  <c r="Z640" i="1"/>
  <c r="AB435" i="1" s="1"/>
  <c r="KA604" i="1"/>
  <c r="D432" i="1" s="1"/>
  <c r="JZ672" i="1"/>
  <c r="P99" i="1" s="1"/>
  <c r="AGN604" i="1"/>
  <c r="AGM672" i="1"/>
  <c r="AH672" i="1"/>
  <c r="P57" i="1" s="1"/>
  <c r="AI604" i="1"/>
  <c r="D412" i="1" s="1"/>
  <c r="AQ672" i="1"/>
  <c r="P33" i="1" s="1"/>
  <c r="AR604" i="1"/>
  <c r="D435" i="1" s="1"/>
  <c r="OM672" i="1"/>
  <c r="P50" i="1" s="1"/>
  <c r="ON604" i="1"/>
  <c r="D391" i="1" s="1"/>
  <c r="IY672" i="1"/>
  <c r="P32" i="1" s="1"/>
  <c r="IZ604" i="1"/>
  <c r="D456" i="1" s="1"/>
  <c r="SH672" i="1"/>
  <c r="P73" i="1" s="1"/>
  <c r="SI604" i="1"/>
  <c r="D462" i="1" s="1"/>
  <c r="HX672" i="1"/>
  <c r="P42" i="1" s="1"/>
  <c r="HY604" i="1"/>
  <c r="D443" i="1" s="1"/>
  <c r="MT672" i="1"/>
  <c r="P81" i="1" s="1"/>
  <c r="MU604" i="1"/>
  <c r="D483" i="1" s="1"/>
  <c r="CB622" i="1"/>
  <c r="P442" i="1" s="1"/>
  <c r="PX622" i="1"/>
  <c r="BA622" i="1"/>
  <c r="P456" i="1" s="1"/>
  <c r="Z622" i="1"/>
  <c r="P418" i="1" s="1"/>
  <c r="IQ622" i="1"/>
  <c r="P427" i="1" s="1"/>
  <c r="ML622" i="1"/>
  <c r="P433" i="1" s="1"/>
  <c r="JR610" i="1"/>
  <c r="H489" i="1" s="1"/>
  <c r="Q640" i="1"/>
  <c r="AB441" i="1" s="1"/>
  <c r="AFV628" i="1"/>
  <c r="LB628" i="1"/>
  <c r="T487" i="1" s="1"/>
  <c r="ON628" i="1"/>
  <c r="T428" i="1" s="1"/>
  <c r="KJ640" i="1"/>
  <c r="AB448" i="1" s="1"/>
  <c r="ML610" i="1"/>
  <c r="H425" i="1" s="1"/>
  <c r="JR640" i="1"/>
  <c r="AB431" i="1" s="1"/>
  <c r="MU664" i="1"/>
  <c r="AR429" i="1" s="1"/>
  <c r="LK640" i="1"/>
  <c r="AB433" i="1" s="1"/>
  <c r="QY634" i="1"/>
  <c r="X450" i="1" s="1"/>
  <c r="SI646" i="1"/>
  <c r="AF425" i="1" s="1"/>
  <c r="SI622" i="1"/>
  <c r="P431" i="1" s="1"/>
  <c r="AGW670" i="1"/>
  <c r="BS610" i="1"/>
  <c r="H404" i="1" s="1"/>
  <c r="PO610" i="1"/>
  <c r="H438" i="1" s="1"/>
  <c r="AGN610" i="1"/>
  <c r="AR610" i="1"/>
  <c r="H397" i="1" s="1"/>
  <c r="ON610" i="1"/>
  <c r="H405" i="1" s="1"/>
  <c r="AFM610" i="1"/>
  <c r="PX610" i="1"/>
  <c r="IZ610" i="1"/>
  <c r="H471" i="1" s="1"/>
  <c r="ML616" i="1"/>
  <c r="L444" i="1" s="1"/>
  <c r="ON652" i="1"/>
  <c r="AJ459" i="1" s="1"/>
  <c r="KA652" i="1"/>
  <c r="AJ420" i="1" s="1"/>
  <c r="CK658" i="1"/>
  <c r="AN474" i="1" s="1"/>
  <c r="QY658" i="1"/>
  <c r="AN391" i="1" s="1"/>
  <c r="ML658" i="1"/>
  <c r="AN451" i="1" s="1"/>
  <c r="EV658" i="1"/>
  <c r="AN441" i="1" s="1"/>
  <c r="JI658" i="1"/>
  <c r="AN400" i="1" s="1"/>
  <c r="SI658" i="1"/>
  <c r="AN395" i="1" s="1"/>
  <c r="YO616" i="1"/>
  <c r="IQ646" i="1"/>
  <c r="AF451" i="1" s="1"/>
  <c r="XW622" i="1"/>
  <c r="P467" i="1" s="1"/>
  <c r="LK646" i="1"/>
  <c r="AF448" i="1" s="1"/>
  <c r="CT616" i="1"/>
  <c r="L462" i="1" s="1"/>
  <c r="PX616" i="1"/>
  <c r="MC616" i="1"/>
  <c r="L405" i="1" s="1"/>
  <c r="EV652" i="1"/>
  <c r="AJ394" i="1" s="1"/>
  <c r="AGW634" i="1"/>
  <c r="BA658" i="1"/>
  <c r="AN446" i="1" s="1"/>
  <c r="NV658" i="1"/>
  <c r="AN398" i="1" s="1"/>
  <c r="TA652" i="1"/>
  <c r="AJ409" i="1" s="1"/>
  <c r="ND640" i="1"/>
  <c r="AB391" i="1" s="1"/>
  <c r="KJ616" i="1"/>
  <c r="L409" i="1" s="1"/>
  <c r="ADT628" i="1"/>
  <c r="MC604" i="1"/>
  <c r="D482" i="1" s="1"/>
  <c r="MB672" i="1"/>
  <c r="P17" i="1" s="1"/>
  <c r="DC640" i="1"/>
  <c r="AB395" i="1" s="1"/>
  <c r="KJ658" i="1"/>
  <c r="AN412" i="1" s="1"/>
  <c r="IZ658" i="1"/>
  <c r="AN438" i="1" s="1"/>
  <c r="DC652" i="1"/>
  <c r="AJ408" i="1" s="1"/>
  <c r="PO646" i="1"/>
  <c r="AF408" i="1" s="1"/>
  <c r="ADT646" i="1"/>
  <c r="LT646" i="1"/>
  <c r="AF421" i="1" s="1"/>
  <c r="MU616" i="1"/>
  <c r="L395" i="1" s="1"/>
  <c r="QG652" i="1"/>
  <c r="AJ447" i="1" s="1"/>
  <c r="PX652" i="1"/>
  <c r="PO634" i="1"/>
  <c r="X411" i="1" s="1"/>
  <c r="DC634" i="1"/>
  <c r="X415" i="1" s="1"/>
  <c r="WV634" i="1"/>
  <c r="IZ616" i="1"/>
  <c r="L484" i="1" s="1"/>
  <c r="AR628" i="1"/>
  <c r="T419" i="1" s="1"/>
  <c r="MC622" i="1"/>
  <c r="P430" i="1" s="1"/>
  <c r="JR652" i="1"/>
  <c r="AJ433" i="1" s="1"/>
  <c r="QY652" i="1"/>
  <c r="AJ435" i="1" s="1"/>
  <c r="GO652" i="1"/>
  <c r="AJ470" i="1" s="1"/>
  <c r="TA646" i="1"/>
  <c r="AF457" i="1" s="1"/>
  <c r="VC640" i="1"/>
  <c r="AB438" i="1" s="1"/>
  <c r="BS640" i="1"/>
  <c r="AB396" i="1" s="1"/>
  <c r="Q634" i="1"/>
  <c r="X397" i="1" s="1"/>
  <c r="QG634" i="1"/>
  <c r="X401" i="1" s="1"/>
  <c r="ADT634" i="1"/>
  <c r="SI634" i="1"/>
  <c r="X393" i="1" s="1"/>
  <c r="AGE646" i="1"/>
  <c r="JR646" i="1"/>
  <c r="AF414" i="1" s="1"/>
  <c r="AFM646" i="1"/>
  <c r="SI616" i="1"/>
  <c r="L480" i="1" s="1"/>
  <c r="AGN616" i="1"/>
  <c r="AGE616" i="1"/>
  <c r="AHF610" i="1"/>
  <c r="H402" i="1" s="1"/>
  <c r="MC610" i="1"/>
  <c r="H420" i="1" s="1"/>
  <c r="AGW664" i="1"/>
  <c r="UK610" i="1"/>
  <c r="HY658" i="1"/>
  <c r="AN475" i="1" s="1"/>
  <c r="SI664" i="1"/>
  <c r="AR420" i="1" s="1"/>
  <c r="CB616" i="1"/>
  <c r="L410" i="1" s="1"/>
  <c r="IQ616" i="1"/>
  <c r="L406" i="1" s="1"/>
  <c r="UK616" i="1"/>
  <c r="KJ622" i="1"/>
  <c r="P457" i="1" s="1"/>
  <c r="ON622" i="1"/>
  <c r="P414" i="1" s="1"/>
  <c r="EM628" i="1"/>
  <c r="T417" i="1" s="1"/>
  <c r="Q628" i="1"/>
  <c r="T435" i="1" s="1"/>
  <c r="DL628" i="1"/>
  <c r="T409" i="1" s="1"/>
  <c r="IQ628" i="1"/>
  <c r="T391" i="1" s="1"/>
  <c r="AGE628" i="1"/>
  <c r="KA628" i="1"/>
  <c r="T440" i="1" s="1"/>
  <c r="AHF622" i="1"/>
  <c r="P490" i="1" s="1"/>
  <c r="EM604" i="1"/>
  <c r="D466" i="1" s="1"/>
  <c r="EL672" i="1"/>
  <c r="P77" i="1" s="1"/>
  <c r="YO604" i="1"/>
  <c r="YN672" i="1"/>
  <c r="IQ640" i="1"/>
  <c r="AB426" i="1" s="1"/>
  <c r="FN640" i="1"/>
  <c r="AB423" i="1" s="1"/>
  <c r="AR640" i="1"/>
  <c r="AB447" i="1" s="1"/>
  <c r="KJ652" i="1"/>
  <c r="AJ464" i="1" s="1"/>
  <c r="XW640" i="1"/>
  <c r="AB479" i="1" s="1"/>
  <c r="BS604" i="1"/>
  <c r="D395" i="1" s="1"/>
  <c r="BR672" i="1"/>
  <c r="P46" i="1" s="1"/>
  <c r="PN672" i="1"/>
  <c r="P84" i="1" s="1"/>
  <c r="PO604" i="1"/>
  <c r="D414" i="1" s="1"/>
  <c r="FV672" i="1"/>
  <c r="P36" i="1" s="1"/>
  <c r="FW604" i="1"/>
  <c r="D436" i="1" s="1"/>
  <c r="BJ604" i="1"/>
  <c r="D447" i="1" s="1"/>
  <c r="BI672" i="1"/>
  <c r="P30" i="1" s="1"/>
  <c r="QF672" i="1"/>
  <c r="P98" i="1" s="1"/>
  <c r="QG604" i="1"/>
  <c r="D454" i="1" s="1"/>
  <c r="DK672" i="1"/>
  <c r="P51" i="1" s="1"/>
  <c r="DL604" i="1"/>
  <c r="D402" i="1" s="1"/>
  <c r="JR604" i="1"/>
  <c r="D478" i="1" s="1"/>
  <c r="JQ672" i="1"/>
  <c r="P22" i="1" s="1"/>
  <c r="SZ672" i="1"/>
  <c r="P68" i="1" s="1"/>
  <c r="TA604" i="1"/>
  <c r="D485" i="1" s="1"/>
  <c r="IQ604" i="1"/>
  <c r="D424" i="1" s="1"/>
  <c r="IP672" i="1"/>
  <c r="P72" i="1" s="1"/>
  <c r="RZ604" i="1"/>
  <c r="D392" i="1" s="1"/>
  <c r="RY672" i="1"/>
  <c r="P62" i="1" s="1"/>
  <c r="FW622" i="1"/>
  <c r="P439" i="1" s="1"/>
  <c r="VC622" i="1"/>
  <c r="P423" i="1" s="1"/>
  <c r="DL622" i="1"/>
  <c r="P429" i="1" s="1"/>
  <c r="CK622" i="1"/>
  <c r="P398" i="1" s="1"/>
  <c r="LB622" i="1"/>
  <c r="P434" i="1" s="1"/>
  <c r="AR622" i="1"/>
  <c r="P393" i="1" s="1"/>
  <c r="UK622" i="1"/>
  <c r="SR610" i="1"/>
  <c r="H466" i="1" s="1"/>
  <c r="AGW640" i="1"/>
  <c r="WV640" i="1"/>
  <c r="QY628" i="1"/>
  <c r="T416" i="1" s="1"/>
  <c r="TS640" i="1"/>
  <c r="AB459" i="1" s="1"/>
  <c r="FN610" i="1"/>
  <c r="H452" i="1" s="1"/>
  <c r="AFV664" i="1"/>
  <c r="NM622" i="1"/>
  <c r="P463" i="1" s="1"/>
  <c r="MC640" i="1"/>
  <c r="AB455" i="1" s="1"/>
  <c r="WV616" i="1"/>
  <c r="DC670" i="1"/>
  <c r="AV450" i="1" s="1"/>
  <c r="LB670" i="1"/>
  <c r="AV429" i="1" s="1"/>
  <c r="EV610" i="1"/>
  <c r="H408" i="1" s="1"/>
  <c r="QG610" i="1"/>
  <c r="H455" i="1" s="1"/>
  <c r="DC610" i="1"/>
  <c r="H451" i="1" s="1"/>
  <c r="PF610" i="1"/>
  <c r="H428" i="1" s="1"/>
  <c r="RZ610" i="1"/>
  <c r="H407" i="1" s="1"/>
  <c r="Q610" i="1"/>
  <c r="H469" i="1" s="1"/>
  <c r="VU610" i="1"/>
  <c r="H488" i="1" s="1"/>
  <c r="ON616" i="1"/>
  <c r="L453" i="1" s="1"/>
  <c r="HY652" i="1"/>
  <c r="AJ468" i="1" s="1"/>
  <c r="NV652" i="1"/>
  <c r="AJ463" i="1" s="1"/>
  <c r="FW652" i="1"/>
  <c r="AJ404" i="1" s="1"/>
  <c r="LK670" i="1"/>
  <c r="AV476" i="1" s="1"/>
  <c r="HY670" i="1"/>
  <c r="AV391" i="1" s="1"/>
  <c r="AGN658" i="1"/>
  <c r="H658" i="1"/>
  <c r="AN411" i="1" s="1"/>
  <c r="PF658" i="1"/>
  <c r="AN454" i="1" s="1"/>
  <c r="GO658" i="1"/>
  <c r="AN406" i="1" s="1"/>
  <c r="AR658" i="1"/>
  <c r="AN421" i="1" s="1"/>
  <c r="LB658" i="1"/>
  <c r="AN464" i="1" s="1"/>
  <c r="VC658" i="1"/>
  <c r="AN486" i="1" s="1"/>
  <c r="SR640" i="1"/>
  <c r="AB411" i="1" s="1"/>
  <c r="ML640" i="1"/>
  <c r="AB393" i="1" s="1"/>
  <c r="AFD616" i="1"/>
  <c r="AFV616" i="1"/>
  <c r="TS628" i="1"/>
  <c r="T460" i="1" s="1"/>
  <c r="EM634" i="1"/>
  <c r="X485" i="1" s="1"/>
  <c r="QG658" i="1"/>
  <c r="AN462" i="1" s="1"/>
  <c r="AGW652" i="1"/>
  <c r="MU628" i="1"/>
  <c r="T458" i="1" s="1"/>
  <c r="XW628" i="1"/>
  <c r="T395" i="1" s="1"/>
  <c r="AGW616" i="1"/>
  <c r="JI634" i="1"/>
  <c r="X430" i="1" s="1"/>
  <c r="TR672" i="1"/>
  <c r="P23" i="1" s="1"/>
  <c r="TS604" i="1"/>
  <c r="D480" i="1" s="1"/>
  <c r="IZ640" i="1"/>
  <c r="AB480" i="1" s="1"/>
  <c r="WV628" i="1"/>
  <c r="CB646" i="1"/>
  <c r="AF400" i="1" s="1"/>
  <c r="H616" i="1"/>
  <c r="L394" i="1" s="1"/>
  <c r="DC616" i="1"/>
  <c r="L417" i="1" s="1"/>
  <c r="AI652" i="1"/>
  <c r="AJ424" i="1" s="1"/>
  <c r="IZ634" i="1"/>
  <c r="X465" i="1" s="1"/>
  <c r="Q646" i="1"/>
  <c r="AF399" i="1" s="1"/>
  <c r="BS646" i="1"/>
  <c r="AF416" i="1" s="1"/>
  <c r="AR646" i="1"/>
  <c r="AF455" i="1" s="1"/>
  <c r="SR646" i="1"/>
  <c r="AF453" i="1" s="1"/>
  <c r="BA646" i="1"/>
  <c r="AF410" i="1" s="1"/>
  <c r="QG646" i="1"/>
  <c r="AF488" i="1" s="1"/>
  <c r="LB616" i="1"/>
  <c r="L458" i="1" s="1"/>
  <c r="MU610" i="1"/>
  <c r="H400" i="1" s="1"/>
  <c r="SI652" i="1"/>
  <c r="AJ399" i="1" s="1"/>
  <c r="RZ652" i="1"/>
  <c r="AJ402" i="1" s="1"/>
  <c r="BA634" i="1"/>
  <c r="X422" i="1" s="1"/>
  <c r="LB634" i="1"/>
  <c r="X417" i="1" s="1"/>
  <c r="CK634" i="1"/>
  <c r="X427" i="1" s="1"/>
  <c r="ND634" i="1"/>
  <c r="X440" i="1" s="1"/>
  <c r="TS616" i="1"/>
  <c r="L443" i="1" s="1"/>
  <c r="AFV646" i="1"/>
  <c r="AGN646" i="1"/>
  <c r="BJ628" i="1"/>
  <c r="T410" i="1" s="1"/>
  <c r="AI628" i="1"/>
  <c r="T413" i="1" s="1"/>
  <c r="H628" i="1"/>
  <c r="T446" i="1" s="1"/>
  <c r="AHF646" i="1"/>
  <c r="AF438" i="1" s="1"/>
  <c r="AHF634" i="1"/>
  <c r="X471" i="1" s="1"/>
  <c r="AGE652" i="1"/>
  <c r="LK622" i="1"/>
  <c r="P477" i="1" s="1"/>
  <c r="EV664" i="1"/>
  <c r="AR406" i="1" s="1"/>
  <c r="VU640" i="1"/>
  <c r="AB467" i="1" s="1"/>
  <c r="JI640" i="1"/>
  <c r="AB410" i="1" s="1"/>
  <c r="AGE634" i="1"/>
  <c r="EM610" i="1"/>
  <c r="H419" i="1" s="1"/>
  <c r="FW634" i="1"/>
  <c r="X426" i="1" s="1"/>
  <c r="FN646" i="1"/>
  <c r="AF423" i="1" s="1"/>
  <c r="KJ610" i="1"/>
  <c r="H468" i="1" s="1"/>
  <c r="CK610" i="1"/>
  <c r="H412" i="1" s="1"/>
  <c r="LK610" i="1"/>
  <c r="H395" i="1" s="1"/>
  <c r="AFV610" i="1"/>
  <c r="WV664" i="1"/>
  <c r="LK658" i="1"/>
  <c r="AN459" i="1" s="1"/>
  <c r="AGE610" i="1"/>
  <c r="QY616" i="1"/>
  <c r="L424" i="1" s="1"/>
  <c r="FN616" i="1"/>
  <c r="L429" i="1" s="1"/>
  <c r="JR616" i="1"/>
  <c r="L465" i="1" s="1"/>
  <c r="EM616" i="1"/>
  <c r="L391" i="1" s="1"/>
  <c r="FW616" i="1"/>
  <c r="L397" i="1" s="1"/>
  <c r="PF616" i="1"/>
  <c r="L470" i="1" s="1"/>
  <c r="AFV622" i="1"/>
  <c r="ML670" i="1"/>
  <c r="AV453" i="1" s="1"/>
  <c r="CT622" i="1"/>
  <c r="P411" i="1" s="1"/>
  <c r="MU622" i="1"/>
  <c r="P459" i="1" s="1"/>
  <c r="TS622" i="1"/>
  <c r="P472" i="1" s="1"/>
  <c r="CB628" i="1"/>
  <c r="T421" i="1" s="1"/>
  <c r="KJ628" i="1"/>
  <c r="T473" i="1" s="1"/>
  <c r="ML628" i="1"/>
  <c r="T481" i="1" s="1"/>
  <c r="TS610" i="1"/>
  <c r="H458" i="1" s="1"/>
  <c r="HY622" i="1"/>
  <c r="P432" i="1" s="1"/>
  <c r="NC672" i="1"/>
  <c r="P69" i="1" s="1"/>
  <c r="ND604" i="1"/>
  <c r="D460" i="1" s="1"/>
  <c r="LJ672" i="1"/>
  <c r="P35" i="1" s="1"/>
  <c r="LK604" i="1"/>
  <c r="D417" i="1" s="1"/>
  <c r="MU658" i="1"/>
  <c r="AN460" i="1" s="1"/>
  <c r="NV640" i="1"/>
  <c r="AB434" i="1" s="1"/>
  <c r="H640" i="1"/>
  <c r="AB482" i="1" s="1"/>
  <c r="NM646" i="1"/>
  <c r="AF395" i="1" s="1"/>
  <c r="TS658" i="1"/>
  <c r="AN453" i="1" s="1"/>
  <c r="AZ672" i="1"/>
  <c r="P70" i="1" s="1"/>
  <c r="BA604" i="1"/>
  <c r="D408" i="1" s="1"/>
  <c r="EU672" i="1"/>
  <c r="P28" i="1" s="1"/>
  <c r="EV604" i="1"/>
  <c r="D445" i="1" s="1"/>
  <c r="SQ672" i="1"/>
  <c r="P37" i="1" s="1"/>
  <c r="SR604" i="1"/>
  <c r="D409" i="1" s="1"/>
  <c r="Z604" i="1"/>
  <c r="D407" i="1" s="1"/>
  <c r="DC604" i="1"/>
  <c r="D446" i="1" s="1"/>
  <c r="DB672" i="1"/>
  <c r="P19" i="1" s="1"/>
  <c r="P672" i="1"/>
  <c r="P79" i="1" s="1"/>
  <c r="Q604" i="1"/>
  <c r="D399" i="1" s="1"/>
  <c r="PF604" i="1"/>
  <c r="D426" i="1" s="1"/>
  <c r="PE672" i="1"/>
  <c r="P94" i="1" s="1"/>
  <c r="AFL672" i="1"/>
  <c r="AFM604" i="1"/>
  <c r="KI672" i="1"/>
  <c r="P40" i="1" s="1"/>
  <c r="KJ604" i="1"/>
  <c r="D425" i="1" s="1"/>
  <c r="VB672" i="1"/>
  <c r="P7" i="1" s="1"/>
  <c r="VC604" i="1"/>
  <c r="D477" i="1" s="1"/>
  <c r="ND622" i="1"/>
  <c r="P441" i="1" s="1"/>
  <c r="VU622" i="1"/>
  <c r="P460" i="1" s="1"/>
  <c r="GO622" i="1"/>
  <c r="P449" i="1" s="1"/>
  <c r="DC622" i="1"/>
  <c r="P409" i="1" s="1"/>
  <c r="PO622" i="1"/>
  <c r="P415" i="1" s="1"/>
  <c r="BJ622" i="1"/>
  <c r="P412" i="1" s="1"/>
  <c r="YO610" i="1"/>
  <c r="DL640" i="1"/>
  <c r="AB445" i="1" s="1"/>
  <c r="LK628" i="1"/>
  <c r="T394" i="1" s="1"/>
  <c r="IZ622" i="1"/>
  <c r="P419" i="1" s="1"/>
  <c r="ON640" i="1"/>
  <c r="AB407" i="1" s="1"/>
  <c r="LT616" i="1"/>
  <c r="L404" i="1" s="1"/>
  <c r="CK616" i="1"/>
  <c r="L416" i="1" s="1"/>
  <c r="FW640" i="1"/>
  <c r="AB424" i="1" s="1"/>
  <c r="Q622" i="1"/>
  <c r="P421" i="1" s="1"/>
  <c r="RZ670" i="1"/>
  <c r="AV457" i="1" s="1"/>
  <c r="H610" i="1"/>
  <c r="H426" i="1" s="1"/>
  <c r="LB610" i="1"/>
  <c r="H391" i="1" s="1"/>
  <c r="WV610" i="1"/>
  <c r="IQ610" i="1"/>
  <c r="H398" i="1" s="1"/>
  <c r="QY610" i="1"/>
  <c r="H416" i="1" s="1"/>
  <c r="BJ610" i="1"/>
  <c r="H410" i="1" s="1"/>
  <c r="AI610" i="1"/>
  <c r="H443" i="1" s="1"/>
  <c r="SR652" i="1"/>
  <c r="AJ417" i="1" s="1"/>
  <c r="BS670" i="1"/>
  <c r="AV403" i="1" s="1"/>
  <c r="AI658" i="1"/>
  <c r="AN409" i="1" s="1"/>
  <c r="PX658" i="1"/>
  <c r="DL658" i="1"/>
  <c r="AN424" i="1" s="1"/>
  <c r="ADT658" i="1"/>
  <c r="AGW610" i="1"/>
  <c r="AFM664" i="1"/>
  <c r="NM604" i="1"/>
  <c r="D463" i="1" s="1"/>
  <c r="NL672" i="1"/>
  <c r="P80" i="1" s="1"/>
  <c r="GO628" i="1"/>
  <c r="T439" i="1" s="1"/>
  <c r="XW646" i="1"/>
  <c r="AF464" i="1" s="1"/>
  <c r="TA658" i="1"/>
  <c r="AN455" i="1" s="1"/>
  <c r="AFD658" i="1"/>
  <c r="JI652" i="1"/>
  <c r="AJ427" i="1" s="1"/>
  <c r="MC628" i="1"/>
  <c r="T490" i="1" s="1"/>
  <c r="NM616" i="1"/>
  <c r="L472" i="1" s="1"/>
  <c r="ML664" i="1"/>
  <c r="AR439" i="1" s="1"/>
  <c r="LT604" i="1"/>
  <c r="D397" i="1" s="1"/>
  <c r="LS672" i="1"/>
  <c r="P44" i="1" s="1"/>
  <c r="QY604" i="1"/>
  <c r="D459" i="1" s="1"/>
  <c r="QX672" i="1"/>
  <c r="P55" i="1" s="1"/>
  <c r="AGD672" i="1"/>
  <c r="AGE604" i="1"/>
  <c r="NM640" i="1"/>
  <c r="AB408" i="1" s="1"/>
  <c r="FN622" i="1"/>
  <c r="P392" i="1" s="1"/>
  <c r="NV628" i="1"/>
  <c r="T445" i="1" s="1"/>
  <c r="BS658" i="1"/>
  <c r="AN417" i="1" s="1"/>
  <c r="L355" i="1" l="1"/>
  <c r="P353" i="1"/>
  <c r="L354" i="1"/>
  <c r="N258" i="1"/>
  <c r="P365" i="1"/>
  <c r="L352" i="1"/>
  <c r="L363" i="1"/>
  <c r="L357" i="1"/>
  <c r="L356" i="1"/>
  <c r="N256" i="1"/>
  <c r="L364" i="1"/>
  <c r="N262" i="1"/>
  <c r="L360" i="1"/>
  <c r="L359" i="1"/>
  <c r="N259" i="1"/>
  <c r="N254" i="1"/>
  <c r="N253" i="1"/>
  <c r="P355" i="1"/>
  <c r="N255" i="1"/>
  <c r="P357" i="1"/>
  <c r="P356" i="1"/>
  <c r="N260" i="1"/>
  <c r="P354" i="1"/>
  <c r="L358" i="1"/>
  <c r="P364" i="1"/>
  <c r="L362" i="1"/>
  <c r="L361" i="1"/>
  <c r="T381" i="1"/>
  <c r="D358" i="1"/>
  <c r="H362" i="1"/>
  <c r="P368" i="1"/>
  <c r="D368" i="1"/>
  <c r="D364" i="1"/>
  <c r="H360" i="1"/>
  <c r="D361" i="1"/>
  <c r="H354" i="1"/>
  <c r="H352" i="1"/>
  <c r="D356" i="1"/>
  <c r="D366" i="1"/>
  <c r="D362" i="1"/>
  <c r="H366" i="1"/>
  <c r="D352" i="1"/>
  <c r="H364" i="1"/>
  <c r="H363" i="1"/>
  <c r="H356" i="1"/>
  <c r="H367" i="1"/>
  <c r="H358" i="1"/>
  <c r="O243" i="1"/>
  <c r="T377" i="1"/>
  <c r="H359" i="1"/>
  <c r="D355" i="1"/>
  <c r="H361" i="1"/>
  <c r="P367" i="1"/>
  <c r="H355" i="1"/>
  <c r="D353" i="1"/>
  <c r="H357" i="1"/>
  <c r="D357" i="1"/>
  <c r="D367" i="1"/>
  <c r="H353" i="1"/>
  <c r="D363" i="1"/>
  <c r="P360" i="1"/>
  <c r="D360" i="1"/>
  <c r="H365" i="1"/>
  <c r="D365" i="1"/>
  <c r="G50" i="1"/>
  <c r="G39" i="1"/>
  <c r="G93" i="1"/>
  <c r="G84" i="1"/>
  <c r="G14" i="1"/>
  <c r="G22" i="1"/>
  <c r="G20" i="1"/>
  <c r="G99" i="1"/>
  <c r="G83" i="1"/>
  <c r="G4" i="1"/>
  <c r="G41" i="1"/>
  <c r="G56" i="1"/>
  <c r="G18" i="1"/>
  <c r="G88" i="1"/>
  <c r="G6" i="1"/>
  <c r="G45" i="1"/>
  <c r="G100" i="1"/>
  <c r="G44" i="1"/>
  <c r="G10" i="1"/>
  <c r="G89" i="1"/>
  <c r="G62" i="1"/>
  <c r="G68" i="1"/>
  <c r="G85" i="1"/>
  <c r="G55" i="1"/>
  <c r="G38" i="1"/>
  <c r="G35" i="1"/>
  <c r="G71" i="1"/>
  <c r="G27" i="1"/>
  <c r="G11" i="1"/>
  <c r="G66" i="1"/>
  <c r="G26" i="1"/>
  <c r="G15" i="1"/>
  <c r="G81" i="1"/>
  <c r="G64" i="1"/>
  <c r="G29" i="1"/>
  <c r="G40" i="1"/>
  <c r="G42" i="1"/>
  <c r="G63" i="1"/>
  <c r="G36" i="1"/>
  <c r="G65" i="1"/>
  <c r="G87" i="1"/>
  <c r="G46" i="1"/>
  <c r="G95" i="1"/>
  <c r="G672" i="1"/>
  <c r="P29" i="1" s="1"/>
  <c r="H604" i="1"/>
  <c r="D441" i="1" s="1"/>
  <c r="N257" i="1" l="1"/>
  <c r="D359" i="1"/>
  <c r="D70" i="6" l="1"/>
  <c r="P148" i="1" s="1"/>
  <c r="D66" i="6"/>
  <c r="P216" i="1" s="1"/>
  <c r="D74" i="6"/>
  <c r="P204" i="1" s="1"/>
  <c r="D73" i="6"/>
  <c r="P178" i="1" s="1"/>
  <c r="D72" i="6"/>
  <c r="P152" i="1" s="1"/>
  <c r="D71" i="6"/>
  <c r="P162" i="1" s="1"/>
  <c r="D69" i="6"/>
  <c r="P125" i="1" s="1"/>
  <c r="D68" i="6"/>
  <c r="P164" i="1" s="1"/>
  <c r="D67" i="6"/>
  <c r="P172" i="1" s="1"/>
  <c r="D65" i="6"/>
  <c r="P159" i="1" s="1"/>
  <c r="D64" i="6"/>
  <c r="P184" i="1" s="1"/>
  <c r="D63" i="6"/>
  <c r="P131" i="1" s="1"/>
  <c r="D62" i="6"/>
  <c r="P123" i="1" s="1"/>
  <c r="D61" i="6"/>
  <c r="P124" i="1" s="1"/>
  <c r="D60" i="6"/>
  <c r="P170" i="1" s="1"/>
  <c r="D59" i="6"/>
  <c r="P174" i="1" s="1"/>
  <c r="D58" i="6"/>
  <c r="P212" i="1" s="1"/>
  <c r="D57" i="6"/>
  <c r="P158" i="1" s="1"/>
  <c r="D56" i="6"/>
  <c r="P118" i="1" s="1"/>
  <c r="P217" i="1"/>
  <c r="D54" i="6"/>
  <c r="P149" i="1" s="1"/>
  <c r="D53" i="6"/>
  <c r="P138" i="1" s="1"/>
  <c r="D52" i="6"/>
  <c r="P192" i="1" s="1"/>
  <c r="D51" i="6"/>
  <c r="P191" i="1" s="1"/>
  <c r="D50" i="6"/>
  <c r="P183" i="1" s="1"/>
  <c r="D49" i="6"/>
  <c r="P129" i="1" s="1"/>
  <c r="D48" i="6"/>
  <c r="D47" i="6"/>
  <c r="P145" i="1" s="1"/>
  <c r="D46" i="6"/>
  <c r="P147" i="1" s="1"/>
  <c r="D45" i="6"/>
  <c r="P181" i="1" s="1"/>
  <c r="D44" i="6"/>
  <c r="P140" i="1" s="1"/>
  <c r="D43" i="6"/>
  <c r="P201" i="1" s="1"/>
  <c r="D42" i="6"/>
  <c r="P165" i="1" s="1"/>
  <c r="D41" i="6"/>
  <c r="P144" i="1" s="1"/>
  <c r="D40" i="6"/>
  <c r="P127" i="1" s="1"/>
  <c r="D39" i="6"/>
  <c r="P153" i="1" s="1"/>
  <c r="D38" i="6"/>
  <c r="P171" i="1" s="1"/>
  <c r="D37" i="6"/>
  <c r="P207" i="1" s="1"/>
  <c r="D36" i="6"/>
  <c r="P163" i="1" s="1"/>
  <c r="D35" i="6"/>
  <c r="P156" i="1" s="1"/>
  <c r="D34" i="6"/>
  <c r="D33" i="6"/>
  <c r="D32" i="6"/>
  <c r="P139" i="1" s="1"/>
  <c r="D31" i="6"/>
  <c r="P161" i="1" s="1"/>
  <c r="D30" i="6"/>
  <c r="P160" i="1" s="1"/>
  <c r="D29" i="6"/>
  <c r="P179" i="1" s="1"/>
  <c r="D28" i="6"/>
  <c r="D27" i="6"/>
  <c r="P210" i="1" s="1"/>
  <c r="D26" i="6"/>
  <c r="D25" i="6"/>
  <c r="D24" i="6"/>
  <c r="P135" i="1" s="1"/>
  <c r="D23" i="6"/>
  <c r="D22" i="6"/>
  <c r="D21" i="6"/>
  <c r="D20" i="6"/>
  <c r="P168" i="1" s="1"/>
  <c r="D19" i="6"/>
  <c r="P142" i="1" s="1"/>
  <c r="D18" i="6"/>
  <c r="P214" i="1" s="1"/>
  <c r="D17" i="6"/>
  <c r="D16" i="6"/>
  <c r="P215" i="1" s="1"/>
  <c r="D15" i="6"/>
  <c r="P180" i="1" s="1"/>
  <c r="D14" i="6"/>
  <c r="D13" i="6"/>
  <c r="P155" i="1" s="1"/>
  <c r="D12" i="6"/>
  <c r="P173" i="1" s="1"/>
  <c r="D11" i="6"/>
  <c r="D10" i="6"/>
  <c r="D9" i="6"/>
  <c r="D8" i="6"/>
  <c r="D7" i="6"/>
  <c r="D6" i="6"/>
  <c r="D5" i="6"/>
  <c r="D4" i="6"/>
  <c r="N286" i="1" l="1"/>
  <c r="N283" i="1"/>
  <c r="P211" i="1"/>
  <c r="N284" i="1"/>
  <c r="P169" i="1"/>
  <c r="N285" i="1"/>
  <c r="P126" i="1"/>
  <c r="N288" i="1"/>
  <c r="P143" i="1"/>
  <c r="N281" i="1"/>
  <c r="P134" i="1"/>
  <c r="N287" i="1"/>
  <c r="P195" i="1"/>
  <c r="N282" i="1"/>
  <c r="P176" i="1"/>
  <c r="N289" i="1"/>
  <c r="P132" i="1"/>
  <c r="P136" i="1"/>
  <c r="P167" i="1"/>
  <c r="P189" i="1"/>
  <c r="P175" i="1"/>
  <c r="P151" i="1"/>
  <c r="P208" i="1"/>
  <c r="P190" i="1"/>
  <c r="P146" i="1"/>
  <c r="P141" i="1"/>
  <c r="P196" i="1"/>
  <c r="P185" i="1"/>
  <c r="D6" i="4"/>
  <c r="X574" i="1" s="1"/>
  <c r="D3" i="6" l="1"/>
  <c r="N290" i="1" s="1"/>
  <c r="P188" i="1" l="1"/>
  <c r="G9" i="1" l="1"/>
  <c r="G5" i="1"/>
  <c r="G30" i="1"/>
  <c r="G17" i="1"/>
  <c r="G33" i="1"/>
  <c r="G24" i="1"/>
  <c r="G19" i="1"/>
  <c r="G12" i="1"/>
  <c r="G3" i="1"/>
  <c r="G7" i="1"/>
  <c r="G16" i="1"/>
  <c r="G32" i="1"/>
  <c r="G28" i="1"/>
  <c r="G219" i="1" l="1"/>
  <c r="G276" i="1"/>
  <c r="Y623" i="1" l="1"/>
  <c r="Z628" i="1" s="1"/>
  <c r="T447" i="1" s="1"/>
  <c r="E848" i="1" l="1"/>
  <c r="Y672" i="1"/>
  <c r="P65" i="1" s="1"/>
  <c r="E686" i="1"/>
  <c r="E1382" i="1"/>
  <c r="N261" i="1" l="1"/>
  <c r="D354" i="1"/>
  <c r="G8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954" i="1" l="1"/>
  <c r="B6" i="5"/>
  <c r="E329" i="1" s="1"/>
  <c r="G329" i="1" s="1"/>
  <c r="D525" i="4" l="1"/>
  <c r="P579" i="1" s="1"/>
</calcChain>
</file>

<file path=xl/sharedStrings.xml><?xml version="1.0" encoding="utf-8"?>
<sst xmlns="http://schemas.openxmlformats.org/spreadsheetml/2006/main" count="88220" uniqueCount="5757">
  <si>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</si>
  <si>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</si>
  <si>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</si>
  <si>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</si>
  <si>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</si>
  <si>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</si>
  <si>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</si>
  <si>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</si>
  <si>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</si>
  <si>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</si>
  <si>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</si>
  <si>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</si>
  <si>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</si>
  <si>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</si>
  <si>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</si>
  <si>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</si>
  <si>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</si>
  <si>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</si>
  <si>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</si>
  <si>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</si>
  <si>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</si>
  <si>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</si>
  <si>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</si>
  <si>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</si>
  <si>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</si>
  <si>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</si>
  <si>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</si>
  <si>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</si>
  <si>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</si>
  <si>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</si>
  <si>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</si>
  <si>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</si>
  <si>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</si>
  <si>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</si>
  <si>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</si>
  <si>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</si>
  <si>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</si>
  <si>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</si>
  <si>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</si>
  <si>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</si>
  <si>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</si>
  <si>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</si>
  <si>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</si>
  <si>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</si>
  <si>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</si>
  <si>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</si>
  <si>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</si>
  <si>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</si>
  <si>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</si>
  <si>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</si>
  <si>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</si>
  <si>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</si>
  <si>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</si>
  <si>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</si>
  <si>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</si>
  <si>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</si>
  <si>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</si>
  <si>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</si>
  <si>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</si>
  <si>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</si>
  <si>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</si>
  <si>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</si>
  <si>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</si>
  <si>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</si>
  <si>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</si>
  <si>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</si>
  <si>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</si>
  <si>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</si>
  <si>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</si>
  <si>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</si>
  <si>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</si>
  <si>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</si>
  <si>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</si>
  <si>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</si>
  <si>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</si>
  <si>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</si>
  <si>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</si>
  <si>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</si>
  <si>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</si>
  <si>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</si>
  <si>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</si>
  <si>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</si>
  <si>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</si>
  <si>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</si>
  <si>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</si>
  <si>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</si>
  <si>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</si>
  <si>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</si>
  <si>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</si>
  <si>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</si>
  <si>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</si>
  <si>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</si>
  <si>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</si>
  <si>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</si>
  <si>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</si>
  <si>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</si>
  <si>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</si>
  <si>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</si>
  <si>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</si>
  <si>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</si>
  <si>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</si>
  <si>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</si>
  <si>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</si>
  <si>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</si>
  <si>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</si>
  <si>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</si>
  <si>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</si>
  <si>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</si>
  <si>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</si>
  <si>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</si>
  <si>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</si>
  <si>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</si>
  <si>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</si>
  <si>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</si>
  <si>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</si>
  <si>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</si>
  <si>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</si>
  <si>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</si>
  <si>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</si>
  <si>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</si>
  <si>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</si>
  <si>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</si>
  <si>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</si>
  <si>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</si>
  <si>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</si>
  <si>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</si>
  <si>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</si>
  <si>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</si>
  <si>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</si>
  <si>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</si>
  <si>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</si>
  <si>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</si>
  <si>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</si>
  <si>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</si>
  <si>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</si>
  <si>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</si>
  <si>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</si>
  <si>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</si>
  <si>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</si>
  <si>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</si>
  <si>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</si>
  <si>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</si>
  <si>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</si>
  <si>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</si>
  <si>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</si>
  <si>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</si>
  <si>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</si>
  <si>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</si>
  <si>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</si>
  <si>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</si>
  <si>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</si>
  <si>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</si>
  <si>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</si>
  <si>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</si>
  <si>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</si>
  <si>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</si>
  <si>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</si>
  <si>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</si>
  <si>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</si>
  <si>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</si>
  <si>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</si>
  <si>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</si>
  <si>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</si>
  <si>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</si>
  <si>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</si>
  <si>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</si>
  <si>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</si>
  <si>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</si>
  <si>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</si>
  <si>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</si>
  <si>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</si>
  <si>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</si>
  <si>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</si>
  <si>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</si>
  <si>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</si>
  <si>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</si>
  <si>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</si>
  <si>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</si>
  <si>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</si>
  <si>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</si>
  <si>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</si>
  <si>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</si>
  <si>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</si>
  <si>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</si>
  <si>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</si>
  <si>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</si>
  <si>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</si>
  <si>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</si>
  <si>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</si>
  <si>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</si>
  <si>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</si>
  <si>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</si>
  <si>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</si>
  <si>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</si>
  <si>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</si>
  <si>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</si>
  <si>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</si>
  <si>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</si>
  <si>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</si>
  <si>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</si>
  <si>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</si>
  <si>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</si>
  <si>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</si>
  <si>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</si>
  <si>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</si>
  <si>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</si>
  <si>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</si>
  <si>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</si>
  <si>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</si>
  <si>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</si>
  <si>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</si>
  <si>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</si>
  <si>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</si>
  <si>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</si>
  <si>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</si>
  <si>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</si>
  <si>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</si>
  <si>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</si>
  <si>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</si>
  <si>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</si>
  <si>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</si>
  <si>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</si>
  <si>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</si>
  <si>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</si>
  <si>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</si>
  <si>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</si>
  <si>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</si>
  <si>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</si>
  <si>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</si>
  <si>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</si>
  <si>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</si>
  <si>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</si>
  <si>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</si>
  <si>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</si>
  <si>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</si>
  <si>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</si>
  <si>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</si>
  <si>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</si>
  <si>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</si>
  <si>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</si>
  <si>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</si>
  <si>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</si>
  <si>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</si>
  <si>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</si>
  <si>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</si>
  <si>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</si>
  <si>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</si>
  <si>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</si>
  <si>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</si>
  <si>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</si>
  <si>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</si>
  <si>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</si>
  <si>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</si>
  <si>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</si>
  <si>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</si>
  <si>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</si>
  <si>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</si>
  <si>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</si>
  <si>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</si>
  <si>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</si>
  <si>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</si>
  <si>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</si>
  <si>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</si>
  <si>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</si>
  <si>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</si>
  <si>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</si>
  <si>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</si>
  <si>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</si>
  <si>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</si>
  <si>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</si>
  <si>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</si>
  <si>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</si>
  <si>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</si>
  <si>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</si>
  <si>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</si>
  <si>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</si>
  <si>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</si>
  <si>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</si>
  <si>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</si>
  <si>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</si>
  <si>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</si>
  <si>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</si>
  <si>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</si>
  <si>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</si>
  <si>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</si>
  <si>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</si>
  <si>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</si>
  <si>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</si>
  <si>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</si>
  <si>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</si>
  <si>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</si>
  <si>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</si>
  <si>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</si>
  <si>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</si>
  <si>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</si>
  <si>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</si>
  <si>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</si>
  <si>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</si>
  <si>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</si>
  <si>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</si>
  <si>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</si>
  <si>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</si>
  <si>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</si>
  <si>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</si>
  <si>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</si>
  <si>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</si>
  <si>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</si>
  <si>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</si>
  <si>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</si>
  <si>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</si>
  <si>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</si>
  <si>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</si>
  <si>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</si>
  <si>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</si>
  <si>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</si>
  <si>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</si>
  <si>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</si>
  <si>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</si>
  <si>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</si>
  <si>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</si>
  <si>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</si>
  <si>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</si>
  <si>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</si>
  <si>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</si>
  <si>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</si>
  <si>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</si>
  <si>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</si>
  <si>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</si>
  <si>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</si>
  <si>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</si>
  <si>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</si>
  <si>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</si>
  <si>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</si>
  <si>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</si>
  <si>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</si>
  <si>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</si>
  <si>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</si>
  <si>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</si>
  <si>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</si>
  <si>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</si>
  <si>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</si>
  <si>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</si>
  <si>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</si>
  <si>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</si>
  <si>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</si>
  <si>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</si>
  <si>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</si>
  <si>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</si>
  <si>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</si>
  <si>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</si>
  <si>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</si>
  <si>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</si>
  <si>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</si>
  <si>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</si>
  <si>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</si>
  <si>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</si>
  <si>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</si>
  <si>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</si>
  <si>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</si>
  <si>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</si>
  <si>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</si>
  <si>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</si>
  <si>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</si>
  <si>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</si>
  <si>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</si>
  <si>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</si>
  <si>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</si>
  <si>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</si>
  <si>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</si>
  <si>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</si>
  <si>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</si>
  <si>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</si>
  <si>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</si>
  <si>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</si>
  <si>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</si>
  <si>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</si>
  <si>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</si>
  <si>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</si>
  <si>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</si>
  <si>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</si>
  <si>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</si>
  <si>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</si>
  <si>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</si>
  <si>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</si>
  <si>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</si>
  <si>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</si>
  <si>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</si>
  <si>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</si>
  <si>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</si>
  <si>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</si>
  <si>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</si>
  <si>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</si>
  <si>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</si>
  <si>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</si>
  <si>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</si>
  <si>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</si>
  <si>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</si>
  <si>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</si>
  <si>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</si>
  <si>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</si>
  <si>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</si>
  <si>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</si>
  <si>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</si>
  <si>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</si>
  <si>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</si>
  <si>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</si>
  <si>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</si>
  <si>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</si>
  <si>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</si>
  <si>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</si>
  <si>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</si>
  <si>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</si>
  <si>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</si>
  <si>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</si>
  <si>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</si>
  <si>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</si>
  <si>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</si>
  <si>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</si>
  <si>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</si>
  <si>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</si>
  <si>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</si>
  <si>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</si>
  <si>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</si>
  <si>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</si>
  <si>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</si>
  <si>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</si>
  <si>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</si>
  <si>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</si>
  <si>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</si>
  <si>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</si>
  <si>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</si>
  <si>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</si>
  <si>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</si>
  <si>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</si>
  <si>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</si>
  <si>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</si>
  <si>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</si>
  <si>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</si>
  <si>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</si>
  <si>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</si>
  <si>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</si>
  <si>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</si>
  <si>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</si>
  <si>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</si>
  <si>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</si>
  <si>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</si>
  <si>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</si>
  <si>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</si>
  <si>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</si>
  <si>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</si>
  <si>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</si>
  <si>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</si>
  <si>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</si>
  <si>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</si>
  <si>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</si>
  <si>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</si>
  <si>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</si>
  <si>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</si>
  <si>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</si>
  <si>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</si>
  <si>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</si>
  <si>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</si>
  <si>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</si>
  <si>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</si>
  <si>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</si>
  <si>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</si>
  <si>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</si>
  <si>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</si>
  <si>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</si>
  <si>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</si>
  <si>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</si>
  <si>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</si>
  <si>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</si>
  <si>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</si>
  <si>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</si>
  <si>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</si>
  <si>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</si>
  <si>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</si>
  <si>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</si>
  <si>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</si>
  <si>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</si>
  <si>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</si>
  <si>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</si>
  <si>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</si>
  <si>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</si>
  <si>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</si>
  <si>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</si>
  <si>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</si>
  <si>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</si>
  <si>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</si>
  <si>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</si>
  <si>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</si>
  <si>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</si>
  <si>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</si>
  <si>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</si>
  <si>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</si>
  <si>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</si>
  <si>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</si>
  <si>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</si>
  <si>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</si>
  <si>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</si>
  <si>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</si>
  <si>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</si>
  <si>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</si>
  <si>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</si>
  <si>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</si>
  <si>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</si>
  <si>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</si>
  <si>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</si>
  <si>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</si>
  <si>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</si>
  <si>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</si>
  <si>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</si>
  <si>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</si>
  <si>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</si>
  <si>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</si>
  <si>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</si>
  <si>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</si>
  <si>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</si>
  <si>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</si>
  <si>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</si>
  <si>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</si>
  <si>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</si>
  <si>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</si>
  <si>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</si>
  <si>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</si>
  <si>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</si>
  <si>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</si>
  <si>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</si>
  <si>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</si>
  <si>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</si>
  <si>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</si>
  <si>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</si>
  <si>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</si>
  <si>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</si>
  <si>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</si>
  <si>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</si>
  <si>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</si>
  <si>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</si>
  <si>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</si>
  <si>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</si>
  <si>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</si>
  <si>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</si>
  <si>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</si>
  <si>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</si>
  <si>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</si>
  <si>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</si>
  <si>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</si>
  <si>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</si>
  <si>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</si>
  <si>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</si>
  <si>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</si>
  <si>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</si>
  <si>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</si>
  <si>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</si>
  <si>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</si>
  <si>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</si>
  <si>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</si>
  <si>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</si>
  <si>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</si>
  <si>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</si>
  <si>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</si>
  <si>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</si>
  <si>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</si>
  <si>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</si>
  <si>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</si>
  <si>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</si>
  <si>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</si>
  <si>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</si>
  <si>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</si>
  <si>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</si>
  <si>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</si>
  <si>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</si>
  <si>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</si>
  <si>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</si>
  <si>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</si>
  <si>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</si>
  <si>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</si>
  <si>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</si>
  <si>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</si>
  <si>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</si>
  <si>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</si>
  <si>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</si>
  <si>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</si>
  <si>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</si>
  <si>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</si>
  <si>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</si>
  <si>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</si>
  <si>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</si>
  <si>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</si>
  <si>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</si>
  <si>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</si>
  <si>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</si>
  <si>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</si>
  <si>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</si>
  <si>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</si>
  <si>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</si>
  <si>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</si>
  <si>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</si>
  <si>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</si>
  <si>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</si>
  <si>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</si>
  <si>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</si>
  <si>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</si>
  <si>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</si>
  <si>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</si>
  <si>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</si>
  <si>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</si>
  <si>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</si>
  <si>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</si>
  <si>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</si>
  <si>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</si>
  <si>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</si>
  <si>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</si>
  <si>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</si>
  <si>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</si>
  <si>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</si>
  <si>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</si>
  <si>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</si>
  <si>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</si>
  <si>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</si>
  <si>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</si>
  <si>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</si>
  <si>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</si>
  <si>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</si>
  <si>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</si>
  <si>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</si>
  <si>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</si>
  <si>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</si>
  <si>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</si>
  <si>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</si>
  <si>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</si>
  <si>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</si>
  <si>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</si>
  <si>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</si>
  <si>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</si>
  <si>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</si>
  <si>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</si>
  <si>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</si>
  <si>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</si>
  <si>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</si>
  <si>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</si>
  <si>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</si>
  <si>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</si>
  <si>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</si>
  <si>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</si>
  <si>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</si>
  <si>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</si>
  <si>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</si>
  <si>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</si>
  <si>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</si>
  <si>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</si>
  <si>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</si>
  <si>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</si>
  <si>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</si>
  <si>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</si>
  <si>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</si>
  <si>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</si>
  <si>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</si>
  <si>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</si>
  <si>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</si>
  <si>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</si>
  <si>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</si>
  <si>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</si>
  <si>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</si>
  <si>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</si>
  <si>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</si>
  <si>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</si>
  <si>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</si>
  <si>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</si>
  <si>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</si>
  <si>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</si>
  <si>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</si>
  <si>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</si>
  <si>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</si>
  <si>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</si>
  <si>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</si>
  <si>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</si>
  <si>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</si>
  <si>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</si>
  <si>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</si>
  <si>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</si>
  <si>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</si>
  <si>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</si>
  <si>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</si>
  <si>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</si>
  <si>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</si>
  <si>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</si>
  <si>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</si>
  <si>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</si>
  <si>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</si>
  <si>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</si>
  <si>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</si>
  <si>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</si>
  <si>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</si>
  <si>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</si>
  <si>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</si>
  <si>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</si>
  <si>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</si>
  <si>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</si>
  <si>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</si>
  <si>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</si>
  <si>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</si>
  <si>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</si>
  <si>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</si>
  <si>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</si>
  <si>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</si>
  <si>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</si>
  <si>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</si>
  <si>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</si>
  <si>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</si>
  <si>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</si>
  <si>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</si>
  <si>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</si>
  <si>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</si>
  <si>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</si>
  <si>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</si>
  <si>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</si>
  <si>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</si>
  <si>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</si>
  <si>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</si>
  <si>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</si>
  <si>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</si>
  <si>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</si>
  <si>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</si>
  <si>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</si>
  <si>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</si>
  <si>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</si>
  <si>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</si>
  <si>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</si>
  <si>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</si>
  <si>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</si>
  <si>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</si>
  <si>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</si>
  <si>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</si>
  <si>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</si>
  <si>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</si>
  <si>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</si>
  <si>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</si>
  <si>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</si>
  <si>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</si>
  <si>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</si>
  <si>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</si>
  <si>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</si>
  <si>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</si>
  <si>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</si>
  <si>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</si>
  <si>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</si>
  <si>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</si>
  <si>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</si>
  <si>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</si>
  <si>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</si>
  <si>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</si>
  <si>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</si>
  <si>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</si>
  <si>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</si>
  <si>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</si>
  <si>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</si>
  <si>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</si>
  <si>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</si>
  <si>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</si>
  <si>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</si>
  <si>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</si>
  <si>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</si>
  <si>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</si>
  <si>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</si>
  <si>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</si>
  <si>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</si>
  <si>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</si>
  <si>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</si>
  <si>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</si>
  <si>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</si>
  <si>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</si>
  <si>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</si>
  <si>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</si>
  <si>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</si>
  <si>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</si>
  <si>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</si>
  <si>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</si>
  <si>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</si>
  <si>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</si>
  <si>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</si>
  <si>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</si>
  <si>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</si>
  <si>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</si>
  <si>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</si>
  <si>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</si>
  <si>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</si>
  <si>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</si>
  <si>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</si>
  <si>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</si>
  <si>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</si>
  <si>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</si>
  <si>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</si>
  <si>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</si>
  <si>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</si>
  <si>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</si>
  <si>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</si>
  <si>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</si>
  <si>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</si>
  <si>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</si>
  <si>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</si>
  <si>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</si>
  <si>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</si>
  <si>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</si>
  <si>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</si>
  <si>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</si>
  <si>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</si>
  <si>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</si>
  <si>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</si>
  <si>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</si>
  <si>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</si>
  <si>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</si>
  <si>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</si>
  <si>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</si>
  <si>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</si>
  <si>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</si>
  <si>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</si>
  <si>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</si>
  <si>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</si>
  <si>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</si>
  <si>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</si>
  <si>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</si>
  <si>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</si>
  <si>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</si>
  <si>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</si>
  <si>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</si>
  <si>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</si>
  <si>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</si>
  <si>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</si>
  <si>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</si>
  <si>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</si>
  <si>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</si>
  <si>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</si>
  <si>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</si>
  <si>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</si>
  <si>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</si>
  <si>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</si>
  <si>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</si>
  <si>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</si>
  <si>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</si>
  <si>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</si>
  <si>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</si>
  <si>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</si>
  <si>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</si>
  <si>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</si>
  <si>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</si>
  <si>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</si>
  <si>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</si>
  <si>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</si>
  <si>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</si>
  <si>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</si>
  <si>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</si>
  <si>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</si>
  <si>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</si>
  <si>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</si>
  <si>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</si>
  <si>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</si>
  <si>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</si>
  <si>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</si>
  <si>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</si>
  <si>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</si>
  <si>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</si>
  <si>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</si>
  <si>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</si>
  <si>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</si>
  <si>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</si>
  <si>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</si>
  <si>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</si>
  <si>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</si>
  <si>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</si>
  <si>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</si>
  <si>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</si>
  <si>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</si>
  <si>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</si>
  <si>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</si>
  <si>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</si>
  <si>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</si>
  <si>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</si>
  <si>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</si>
  <si>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</si>
  <si>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</si>
  <si>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</si>
  <si>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</si>
  <si>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</si>
  <si>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</si>
  <si>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</si>
  <si>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</si>
  <si>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</si>
  <si>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</si>
  <si>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</si>
  <si>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</si>
  <si>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</si>
  <si>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</si>
  <si>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</si>
  <si>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</si>
  <si>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</si>
  <si>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</si>
  <si>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</si>
  <si>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</si>
  <si>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</si>
  <si>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</si>
  <si>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</si>
  <si>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</si>
  <si>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</si>
  <si>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</si>
  <si>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</si>
  <si>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</si>
  <si>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</si>
  <si>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</si>
  <si>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</si>
  <si>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</si>
  <si>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</si>
  <si>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</si>
  <si>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</si>
  <si>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</si>
  <si>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</si>
  <si>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</si>
  <si>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</si>
  <si>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</si>
  <si>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</si>
  <si>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</si>
  <si>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</si>
  <si>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</si>
  <si>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</si>
  <si>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</si>
  <si>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</si>
  <si>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</si>
  <si>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</si>
  <si>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</si>
  <si>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</si>
  <si>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</si>
  <si>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</si>
  <si>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</si>
  <si>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</si>
  <si>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</si>
  <si>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</si>
  <si>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</si>
  <si>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</si>
  <si>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</si>
  <si>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</si>
  <si>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</si>
  <si>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</si>
  <si>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</si>
  <si>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</si>
  <si>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</si>
  <si>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</si>
  <si>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</si>
  <si>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</si>
  <si>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</si>
  <si>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</si>
  <si>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</si>
  <si>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</si>
  <si>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</si>
  <si>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</si>
  <si>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</si>
  <si>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</si>
  <si>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</si>
  <si>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</si>
  <si>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</si>
  <si>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</si>
  <si>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</si>
  <si>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</si>
  <si>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</si>
  <si>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</si>
  <si>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</si>
  <si>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</si>
  <si>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</si>
  <si>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</si>
  <si>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</si>
  <si>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</si>
  <si>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</si>
  <si>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</si>
  <si>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</si>
  <si>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</si>
  <si>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</si>
  <si>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</si>
  <si>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</si>
  <si>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</si>
  <si>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</si>
  <si>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</si>
  <si>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</si>
  <si>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</si>
  <si>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</si>
  <si>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</si>
  <si>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</si>
  <si>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</si>
  <si>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</si>
  <si>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</si>
  <si>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</si>
  <si>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</si>
  <si>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</si>
  <si>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</si>
  <si>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</si>
  <si>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</si>
  <si>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</si>
  <si>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</si>
  <si>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</si>
  <si>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</si>
  <si>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</si>
  <si>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</si>
  <si>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</si>
  <si>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</si>
  <si>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</si>
  <si>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</si>
  <si>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</si>
  <si>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</si>
  <si>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</si>
  <si>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</si>
  <si>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</si>
  <si>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</si>
  <si>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</si>
  <si>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</si>
  <si>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</si>
  <si>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</si>
  <si>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</si>
  <si>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</si>
  <si>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</si>
  <si>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</si>
  <si>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</si>
  <si>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</si>
  <si>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</si>
  <si>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</si>
  <si>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</si>
  <si>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</si>
  <si>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</si>
  <si>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</si>
  <si>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</si>
  <si>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</si>
  <si>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</si>
  <si>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</si>
  <si>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</si>
  <si>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</si>
  <si>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</si>
  <si>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</si>
  <si>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</si>
  <si>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</si>
  <si>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</si>
  <si>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</si>
  <si>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</si>
  <si>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</si>
  <si>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</si>
  <si>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</si>
  <si>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</si>
  <si>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</si>
  <si>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</si>
  <si>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</si>
  <si>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</si>
  <si>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</si>
  <si>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</si>
  <si>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</si>
  <si>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</si>
  <si>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</si>
  <si>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</si>
  <si>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</si>
  <si>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</si>
  <si>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</si>
  <si>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</si>
  <si>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</si>
  <si>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</si>
  <si>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</si>
  <si>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</si>
  <si>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</si>
  <si>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</si>
  <si>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</si>
  <si>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</si>
  <si>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</si>
  <si>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</si>
  <si>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</si>
  <si>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</si>
  <si>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</si>
  <si>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</si>
  <si>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</si>
  <si>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</si>
  <si>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</si>
  <si>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</si>
  <si>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</si>
  <si>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</si>
  <si>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</si>
  <si>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</si>
  <si>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</si>
  <si>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</si>
  <si>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</si>
  <si>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</si>
  <si>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</si>
  <si>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</si>
  <si>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</si>
  <si>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</si>
  <si>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</si>
  <si>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</si>
  <si>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</si>
  <si>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</si>
  <si>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</si>
  <si>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</si>
  <si>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</si>
  <si>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</si>
  <si>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</si>
  <si>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</si>
  <si>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</si>
  <si>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</si>
  <si>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</si>
  <si>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</si>
  <si>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</si>
  <si>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</si>
  <si>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</si>
  <si>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</si>
  <si>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</si>
  <si>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</si>
  <si>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</si>
  <si>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</si>
  <si>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</si>
  <si>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</si>
  <si>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</si>
  <si>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</si>
  <si>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</si>
  <si>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</si>
  <si>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</si>
  <si>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</si>
  <si>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</si>
  <si>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</si>
  <si>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</si>
  <si>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</si>
  <si>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</si>
  <si>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</si>
  <si>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</si>
  <si>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</si>
  <si>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</si>
  <si>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</si>
  <si>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</si>
  <si>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</si>
  <si>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</si>
  <si>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</si>
  <si>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</si>
  <si>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</si>
  <si>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</si>
  <si>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</si>
  <si>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</si>
  <si>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</si>
  <si>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</si>
  <si>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</si>
  <si>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</si>
  <si>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</si>
  <si>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</si>
  <si>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</si>
  <si>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</si>
  <si>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</si>
  <si>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</si>
  <si>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</si>
  <si>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</si>
  <si>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</si>
  <si>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</si>
  <si>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</si>
  <si>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</si>
  <si>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</si>
  <si>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</si>
  <si>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</si>
  <si>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</si>
  <si>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</si>
  <si>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</si>
  <si>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</si>
  <si>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</si>
  <si>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</si>
  <si>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</si>
  <si>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</si>
  <si>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</si>
  <si>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</si>
  <si>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</si>
  <si>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</si>
  <si>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</si>
  <si>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</si>
  <si>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</si>
  <si>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</si>
  <si>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</si>
  <si>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</si>
  <si>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</si>
  <si>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</si>
  <si>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</si>
  <si>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</si>
  <si>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</si>
  <si>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</si>
  <si>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</si>
  <si>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</si>
  <si>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</si>
  <si>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</si>
  <si>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</si>
  <si>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</si>
  <si>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</si>
  <si>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</si>
  <si>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</si>
  <si>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</si>
  <si>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</si>
  <si>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</si>
  <si>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</si>
  <si>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</si>
  <si>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</si>
  <si>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</si>
  <si>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</si>
  <si>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</si>
  <si>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</si>
  <si>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</si>
  <si>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</si>
  <si>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</si>
  <si>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</si>
  <si>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</si>
  <si>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</si>
  <si>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</si>
  <si>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</si>
  <si>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</si>
  <si>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</si>
  <si>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</si>
  <si>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</si>
  <si>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</si>
  <si>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</si>
  <si>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</si>
  <si>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</si>
  <si>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</si>
  <si>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</si>
  <si>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</si>
  <si>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</si>
  <si>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</si>
  <si>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</si>
  <si>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</si>
  <si>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</si>
  <si>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</si>
  <si>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</si>
  <si>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</si>
  <si>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</si>
  <si>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</si>
  <si>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</si>
  <si>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</si>
  <si>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</si>
  <si>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</si>
  <si>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</si>
  <si>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</si>
  <si>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</si>
  <si>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</si>
  <si>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</si>
  <si>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</si>
  <si>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</si>
  <si>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</si>
  <si>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</si>
  <si>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</si>
  <si>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</si>
  <si>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</si>
  <si>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</si>
  <si>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</si>
  <si>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</si>
  <si>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</si>
  <si>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</si>
  <si>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</si>
  <si>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</si>
  <si>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</si>
  <si>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</si>
  <si>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</si>
  <si>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</si>
  <si>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</si>
  <si>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</si>
  <si>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</si>
  <si>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</si>
  <si>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</si>
  <si>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</si>
  <si>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</si>
  <si>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</si>
  <si>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</si>
  <si>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</si>
  <si>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</si>
  <si>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</si>
  <si>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</si>
  <si>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</si>
  <si>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</si>
  <si>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</si>
  <si>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</si>
  <si>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</si>
  <si>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</si>
  <si>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</si>
  <si>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</si>
  <si>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</si>
  <si>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</si>
  <si>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</si>
  <si>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</si>
  <si>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</si>
  <si>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</si>
  <si>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</si>
  <si>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</si>
  <si>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</si>
  <si>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</si>
  <si>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</si>
  <si>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</si>
  <si>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</si>
  <si>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</si>
  <si>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</si>
  <si>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</si>
  <si>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</si>
  <si>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</si>
  <si>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</si>
  <si>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</si>
  <si>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</si>
  <si>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</si>
  <si>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</si>
  <si>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</si>
  <si>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</si>
  <si>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</si>
  <si>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</si>
  <si>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</si>
  <si>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</si>
  <si>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</si>
  <si>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</si>
  <si>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</si>
  <si>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</si>
  <si>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</si>
  <si>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</si>
  <si>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</si>
  <si>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</si>
  <si>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</si>
  <si>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</si>
  <si>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</si>
  <si>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</si>
  <si>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</si>
  <si>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</si>
  <si>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</si>
  <si>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</si>
  <si>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</si>
  <si>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</si>
  <si>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</si>
  <si>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</si>
  <si>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</si>
  <si>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</si>
  <si>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</si>
  <si>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</si>
  <si>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</si>
  <si>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</si>
  <si>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</si>
  <si>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</si>
  <si>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</si>
  <si>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</si>
  <si>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</si>
  <si>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</si>
  <si>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</si>
  <si>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</si>
  <si>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</si>
  <si>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</si>
  <si>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</si>
  <si>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</si>
  <si>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</si>
  <si>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</si>
  <si>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</si>
  <si>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</si>
  <si>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</si>
  <si>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</si>
  <si>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</si>
  <si>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</si>
  <si>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</si>
  <si>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</si>
  <si>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</si>
  <si>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</si>
  <si>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</si>
  <si>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</si>
  <si>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</si>
  <si>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</si>
  <si>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</si>
  <si>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</si>
  <si>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</si>
  <si>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</si>
  <si>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</si>
  <si>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</si>
  <si>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</si>
  <si>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</si>
  <si>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</si>
  <si>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</si>
  <si>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</si>
  <si>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</si>
  <si>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</si>
  <si>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</si>
  <si>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</si>
  <si>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</si>
  <si>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</si>
  <si>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</si>
  <si>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</si>
  <si>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</si>
  <si>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</si>
  <si>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</si>
  <si>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</si>
  <si>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</si>
  <si>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</si>
  <si>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</si>
  <si>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</si>
  <si>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</si>
  <si>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</si>
  <si>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</si>
  <si>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</si>
  <si>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</si>
  <si>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</si>
  <si>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</si>
  <si>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</si>
  <si>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</si>
  <si>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</si>
  <si>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</si>
  <si>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</si>
  <si>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</si>
  <si>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</si>
  <si>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</si>
  <si>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</si>
  <si>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</si>
  <si>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</si>
  <si>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</si>
  <si>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</si>
  <si>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</si>
  <si>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</si>
  <si>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</si>
  <si>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</si>
  <si>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</si>
  <si>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</si>
  <si>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</si>
  <si>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</si>
  <si>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</si>
  <si>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</si>
  <si>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</si>
  <si>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</si>
  <si>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</si>
  <si>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</si>
  <si>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</si>
  <si>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</si>
  <si>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</si>
  <si>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</si>
  <si>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</si>
  <si>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</si>
  <si>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</si>
  <si>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</si>
  <si>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</si>
  <si>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</si>
  <si>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</si>
  <si>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</si>
  <si>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</si>
  <si>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</si>
  <si>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</si>
  <si>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</si>
  <si>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</si>
  <si>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</si>
  <si>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</si>
  <si>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</si>
  <si>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</si>
  <si>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</si>
  <si>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</si>
  <si>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</si>
  <si>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</si>
  <si>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</si>
  <si>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</si>
  <si>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</si>
  <si>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</si>
  <si>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</si>
  <si>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</si>
  <si>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</si>
  <si>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</si>
  <si>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</si>
  <si>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</si>
  <si>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</si>
  <si>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</si>
  <si>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</si>
  <si>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</si>
  <si>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</si>
  <si>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</si>
  <si>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</si>
  <si>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</si>
  <si>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</si>
  <si>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</si>
  <si>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</si>
  <si>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</si>
  <si>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</si>
  <si>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</si>
  <si>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</si>
  <si>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</si>
  <si>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</si>
  <si>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</si>
  <si>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</si>
  <si>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</si>
  <si>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</si>
  <si>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</si>
  <si>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</si>
  <si>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</si>
  <si>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</si>
  <si>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</si>
  <si>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</si>
  <si>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</si>
  <si>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</si>
  <si>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</si>
  <si>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</si>
  <si>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</si>
  <si>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</si>
  <si>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</si>
  <si>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</si>
  <si>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</si>
  <si>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</si>
  <si>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</si>
  <si>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</si>
  <si>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</si>
  <si>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</si>
  <si>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</si>
  <si>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</si>
  <si>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</si>
  <si>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</si>
  <si>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</si>
  <si>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</si>
  <si>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</si>
  <si>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</si>
  <si>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</si>
  <si>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</si>
  <si>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</si>
  <si>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</si>
  <si>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</si>
  <si>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</si>
  <si>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</si>
  <si>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</si>
  <si>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</si>
  <si>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</si>
  <si>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</si>
  <si>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</si>
  <si>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</si>
  <si>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</si>
  <si>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</si>
  <si>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</si>
  <si>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</si>
  <si>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</si>
  <si>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</si>
  <si>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</si>
  <si>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</si>
  <si>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</si>
  <si>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</si>
  <si>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</si>
  <si>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</si>
  <si>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</si>
  <si>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</si>
  <si>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</si>
  <si>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</si>
  <si>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</si>
  <si>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</si>
  <si>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</si>
  <si>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</si>
  <si>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</si>
  <si>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</si>
  <si>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</si>
  <si>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</si>
  <si>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</si>
  <si>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</si>
  <si>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</si>
  <si>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</si>
  <si>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</si>
  <si>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</si>
  <si>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</si>
  <si>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</si>
  <si>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</si>
  <si>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</si>
  <si>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</si>
  <si>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</si>
  <si>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</si>
  <si>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</si>
  <si>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</si>
  <si>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</si>
  <si>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</si>
  <si>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</si>
  <si>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</si>
  <si>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</si>
  <si>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</si>
  <si>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</si>
  <si>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</si>
  <si>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</si>
  <si>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</si>
  <si>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</si>
  <si>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</si>
  <si>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</si>
  <si>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</si>
  <si>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</si>
  <si>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</si>
  <si>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</si>
  <si>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</si>
  <si>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</si>
  <si>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</si>
  <si>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</si>
  <si>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</si>
  <si>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</si>
  <si>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</si>
  <si>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</si>
  <si>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</si>
  <si>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</si>
  <si>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</si>
  <si>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</si>
  <si>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</si>
  <si>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</si>
  <si>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</si>
  <si>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</si>
  <si>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</si>
  <si>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</si>
  <si>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</si>
  <si>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</si>
  <si>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</si>
  <si>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</si>
  <si>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</si>
  <si>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</si>
  <si>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</si>
  <si>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</si>
  <si>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</si>
  <si>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</si>
  <si>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</si>
  <si>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</si>
  <si>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</si>
  <si>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</si>
  <si>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</si>
  <si>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</si>
  <si>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</si>
  <si>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</si>
  <si>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</si>
  <si>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</si>
  <si>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</si>
  <si>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</si>
  <si>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</si>
  <si>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</si>
  <si>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</si>
  <si>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</si>
  <si>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</si>
  <si>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</si>
  <si>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</si>
  <si>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</si>
  <si>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</si>
  <si>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</si>
  <si>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</si>
  <si>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</si>
  <si>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</si>
  <si>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</si>
  <si>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</si>
  <si>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</si>
  <si>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</si>
  <si>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</si>
  <si>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</si>
  <si>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</si>
  <si>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</si>
  <si>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</si>
  <si>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</si>
  <si>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</si>
  <si>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</si>
  <si>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</si>
  <si>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</si>
  <si>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</si>
  <si>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</si>
  <si>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</si>
  <si>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</si>
  <si>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</si>
  <si>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</si>
  <si>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</si>
  <si>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</si>
  <si>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</si>
  <si>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</si>
  <si>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</si>
  <si>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</si>
  <si>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</si>
  <si>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</si>
  <si>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</si>
  <si>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</si>
  <si>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</si>
  <si>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</si>
  <si>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</si>
  <si>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</si>
  <si>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</si>
  <si>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</si>
  <si>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</si>
  <si>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</si>
  <si>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</si>
  <si>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</si>
  <si>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</si>
  <si>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</si>
  <si>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</si>
  <si>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</si>
  <si>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</si>
  <si>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</si>
  <si>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</si>
  <si>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</si>
  <si>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</si>
  <si>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</si>
  <si>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</si>
  <si>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</si>
  <si>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</si>
  <si>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</si>
  <si>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</si>
  <si>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</si>
  <si>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</si>
  <si>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</si>
  <si>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</si>
  <si>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</si>
  <si>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</si>
  <si>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</si>
  <si>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</si>
  <si>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</si>
  <si>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</si>
  <si>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</si>
  <si>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</si>
  <si>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</si>
  <si>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</si>
  <si>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</si>
  <si>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</si>
  <si>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</si>
  <si>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</si>
  <si>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</si>
  <si>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</si>
  <si>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</si>
  <si>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</si>
  <si>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</si>
  <si>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</si>
  <si>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</si>
  <si>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</si>
  <si>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</si>
  <si>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</si>
  <si>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</si>
  <si>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</si>
  <si>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</si>
  <si>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</si>
  <si>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</si>
  <si>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</si>
  <si>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</si>
  <si>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</si>
  <si>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</si>
  <si>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</si>
  <si>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</si>
  <si>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</si>
  <si>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</si>
  <si>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</si>
  <si>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</si>
  <si>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</si>
  <si>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</si>
  <si>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</si>
  <si>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</si>
  <si>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</si>
  <si>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</si>
  <si>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</si>
  <si>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</si>
  <si>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</si>
  <si>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</si>
  <si>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</si>
  <si>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</si>
  <si>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</si>
  <si>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</si>
  <si>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</si>
  <si>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</si>
  <si>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</si>
  <si>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</si>
  <si>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</si>
  <si>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</si>
  <si>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</si>
  <si>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</si>
  <si>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</si>
  <si>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</si>
  <si>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</si>
  <si>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</si>
  <si>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</si>
  <si>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</si>
  <si>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</si>
  <si>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</si>
  <si>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</si>
  <si>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</si>
  <si>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</si>
  <si>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</si>
  <si>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</si>
  <si>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</si>
  <si>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</si>
  <si>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</si>
  <si>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</si>
  <si>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</si>
  <si>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</si>
  <si>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</si>
  <si>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</si>
  <si>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</si>
  <si>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</si>
  <si>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</si>
  <si>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</si>
  <si>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</si>
  <si>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</si>
  <si>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</si>
  <si>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</si>
  <si>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</si>
  <si>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</si>
  <si>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</si>
  <si>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</si>
  <si>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</si>
  <si>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</si>
  <si>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</si>
  <si>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</si>
  <si>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</si>
  <si>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</si>
  <si>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</si>
  <si>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</si>
  <si>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</si>
  <si>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</si>
  <si>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</si>
  <si>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</si>
  <si>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</si>
  <si>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</si>
  <si>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</si>
  <si>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</si>
  <si>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</si>
  <si>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</si>
  <si>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</si>
  <si>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</si>
  <si>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</si>
  <si>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</si>
  <si>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</si>
  <si>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</si>
  <si>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</si>
  <si>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</si>
  <si>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</si>
  <si>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</si>
  <si>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</si>
  <si>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</si>
  <si>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</si>
  <si>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</si>
  <si>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</si>
  <si>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</si>
  <si>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</si>
  <si>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</si>
  <si>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</si>
  <si>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</si>
  <si>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</si>
  <si>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</si>
  <si>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</si>
  <si>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</si>
  <si>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</si>
  <si>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</si>
  <si>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</si>
  <si>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</si>
  <si>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</si>
  <si>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</si>
  <si>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</si>
  <si>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</si>
  <si>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</si>
  <si>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</si>
  <si>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</si>
  <si>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</si>
  <si>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</si>
  <si>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</si>
  <si>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</si>
  <si>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</si>
  <si>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</si>
  <si>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</si>
  <si>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</si>
  <si>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</si>
  <si>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</si>
  <si>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</si>
  <si>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</si>
  <si>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</si>
  <si>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</si>
  <si>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</si>
  <si>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</si>
  <si>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</si>
  <si>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</si>
  <si>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</si>
  <si>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</si>
  <si>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</si>
  <si>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</si>
  <si>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</si>
  <si>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</si>
  <si>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</si>
  <si>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</si>
  <si>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</si>
  <si>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</si>
  <si>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</si>
  <si>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</si>
  <si>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</si>
  <si>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</si>
  <si>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</si>
  <si>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</si>
  <si>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</si>
  <si>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</si>
  <si>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</si>
  <si>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</si>
  <si>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</si>
  <si>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</si>
  <si>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</si>
  <si>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</si>
  <si>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</si>
  <si>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</si>
  <si>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</si>
  <si>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</si>
  <si>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</si>
  <si>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</si>
  <si>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</si>
  <si>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</si>
  <si>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</si>
  <si>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</si>
  <si>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</si>
  <si>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</si>
  <si>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</si>
  <si>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</si>
  <si>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</si>
  <si>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</si>
  <si>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</si>
  <si>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</si>
  <si>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</si>
  <si>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</si>
  <si>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</si>
  <si>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</si>
  <si>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</si>
  <si>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</si>
  <si>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</si>
  <si>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</si>
  <si>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</si>
  <si>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</si>
  <si>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</si>
  <si>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</si>
  <si>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</si>
  <si>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</si>
  <si>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</si>
  <si>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</si>
  <si>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</si>
  <si>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</si>
  <si>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</si>
  <si>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</si>
  <si>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</si>
  <si>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</si>
  <si>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</si>
  <si>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</si>
  <si>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</si>
  <si>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</si>
  <si>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</si>
  <si>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</si>
  <si>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</si>
  <si>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</si>
  <si>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</si>
  <si>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</si>
  <si>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</si>
  <si>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</si>
  <si>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</si>
  <si>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</si>
  <si>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</si>
  <si>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</si>
  <si>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</si>
  <si>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</si>
  <si>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</si>
  <si>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</si>
  <si>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</si>
  <si>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</si>
  <si>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</si>
  <si>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</si>
  <si>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</si>
  <si>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</si>
  <si>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</si>
  <si>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</si>
  <si>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</si>
  <si>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</si>
  <si>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</si>
  <si>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</si>
  <si>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</si>
  <si>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</si>
  <si>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</si>
  <si>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</si>
  <si>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</si>
  <si>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</si>
  <si>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</si>
  <si>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</si>
  <si>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</si>
  <si>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</si>
  <si>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</si>
  <si>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</si>
  <si>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</si>
  <si>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</si>
  <si>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</si>
  <si>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</si>
  <si>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</si>
  <si>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</si>
  <si>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</si>
  <si>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</si>
  <si>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</si>
  <si>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</si>
  <si>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</si>
  <si>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</si>
  <si>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</si>
  <si>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</si>
  <si>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</si>
  <si>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</si>
  <si>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</si>
  <si>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</si>
  <si>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</si>
  <si>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</si>
  <si>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</si>
  <si>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</si>
  <si>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</si>
  <si>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</si>
  <si>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</si>
  <si>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</si>
  <si>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</si>
  <si>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</si>
  <si>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</si>
  <si>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</si>
  <si>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</si>
  <si>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</si>
  <si>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</si>
  <si>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</si>
  <si>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</si>
  <si>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</si>
  <si>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</si>
  <si>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</si>
  <si>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</si>
  <si>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</si>
  <si>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</si>
  <si>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</si>
  <si>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</si>
  <si>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</si>
  <si>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</si>
  <si>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</si>
  <si>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</si>
  <si>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</si>
  <si>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</si>
  <si>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</si>
  <si>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</si>
  <si>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</si>
  <si>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</si>
  <si>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</si>
  <si>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</si>
  <si>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</si>
  <si>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</si>
  <si>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</si>
  <si>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</si>
  <si>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</si>
  <si>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</si>
  <si>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</si>
  <si>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</si>
  <si>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</si>
  <si>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</si>
  <si>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</si>
  <si>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</si>
  <si>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</si>
  <si>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</si>
  <si>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</si>
  <si>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</si>
  <si>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</si>
  <si>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</si>
  <si>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</si>
  <si>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</si>
  <si>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</si>
  <si>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</si>
  <si>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</si>
  <si>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</si>
  <si>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</si>
  <si>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</si>
  <si>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</si>
  <si>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</si>
  <si>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</si>
  <si>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</si>
  <si>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</si>
  <si>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</si>
  <si>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</si>
  <si>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</si>
  <si>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</si>
  <si>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</si>
  <si>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</si>
  <si>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</si>
  <si>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</si>
  <si>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</si>
  <si>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</si>
  <si>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</si>
  <si>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</si>
  <si>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</si>
  <si>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</si>
  <si>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</si>
  <si>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</si>
  <si>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</si>
  <si>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</si>
  <si>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</si>
  <si>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</si>
  <si>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</si>
  <si>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</si>
  <si>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</si>
  <si>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</si>
  <si>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</si>
  <si>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</si>
  <si>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</si>
  <si>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</si>
  <si>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</si>
  <si>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</si>
  <si>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</si>
  <si>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</si>
  <si>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</si>
  <si>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</si>
  <si>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</si>
  <si>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</si>
  <si>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</si>
  <si>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</si>
  <si>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</si>
  <si>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</si>
  <si>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</si>
  <si>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</si>
  <si>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</si>
  <si>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</si>
  <si>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</si>
  <si>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</si>
  <si>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</si>
  <si>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</si>
  <si>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</si>
  <si>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</si>
  <si>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</si>
  <si>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</si>
  <si>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</si>
  <si>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</si>
  <si>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</si>
  <si>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</si>
  <si>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</si>
  <si>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</si>
  <si>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</si>
  <si>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</si>
  <si>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</si>
  <si>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</si>
  <si>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</si>
  <si>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</si>
  <si>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</si>
  <si>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</si>
  <si>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</si>
  <si>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</si>
  <si>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</si>
  <si>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</si>
  <si>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</si>
  <si>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</si>
  <si>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</si>
  <si>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</si>
  <si>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</si>
  <si>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</si>
  <si>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</si>
  <si>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</si>
  <si>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</si>
  <si>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</si>
  <si>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</si>
  <si>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</si>
  <si>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</si>
  <si>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</si>
  <si>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</si>
  <si>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</si>
  <si>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</si>
  <si>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</si>
  <si>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</si>
  <si>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</si>
  <si>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</si>
  <si>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</si>
  <si>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</si>
  <si>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</si>
  <si>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</si>
  <si>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</si>
  <si>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</si>
  <si>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</si>
  <si>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</si>
  <si>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</si>
  <si>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</si>
  <si>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</si>
  <si>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</si>
  <si>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</si>
  <si>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</si>
  <si>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</si>
  <si>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</si>
  <si>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</si>
  <si>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</si>
  <si>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</si>
  <si>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</si>
  <si>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</si>
  <si>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</si>
  <si>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</si>
  <si>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</si>
  <si>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</si>
  <si>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</si>
  <si>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</si>
  <si>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</si>
  <si>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</si>
  <si>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</si>
  <si>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</si>
  <si>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</si>
  <si>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</si>
  <si>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</si>
  <si>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</si>
  <si>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</si>
  <si>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</si>
  <si>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</si>
  <si>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</si>
  <si>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</si>
  <si>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</si>
  <si>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</si>
  <si>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</si>
  <si>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</si>
  <si>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</si>
  <si>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</si>
  <si>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</si>
  <si>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</si>
  <si>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</si>
  <si>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</si>
  <si>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</si>
  <si>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</si>
  <si>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</si>
  <si>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</si>
  <si>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</si>
  <si>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</si>
  <si>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</si>
  <si>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</si>
  <si>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</si>
  <si>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</si>
  <si>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</si>
  <si>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</si>
  <si>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</si>
  <si>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</si>
  <si>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</si>
  <si>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</si>
  <si>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</si>
  <si>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</si>
  <si>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</si>
  <si>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</si>
  <si>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</si>
  <si>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</si>
  <si>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</si>
  <si>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</si>
  <si>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</si>
  <si>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</si>
  <si>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</si>
  <si>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</si>
  <si>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</si>
  <si>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</si>
  <si>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</si>
  <si>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</si>
  <si>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</si>
  <si>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</si>
  <si>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</si>
  <si>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</si>
  <si>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</si>
  <si>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</si>
  <si>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</si>
  <si>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</si>
  <si>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</si>
  <si>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</si>
  <si>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</si>
  <si>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</si>
  <si>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</si>
  <si>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</si>
  <si>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</si>
  <si>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</si>
  <si>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</si>
  <si>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</si>
  <si>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</si>
  <si>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</si>
  <si>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</si>
  <si>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</si>
  <si>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</si>
  <si>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</si>
  <si>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</si>
  <si>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</si>
  <si>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</si>
  <si>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</si>
  <si>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</si>
  <si>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</si>
  <si>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</si>
  <si>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</si>
  <si>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</si>
  <si>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</si>
  <si>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</si>
  <si>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</si>
  <si>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</si>
  <si>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</si>
  <si>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</si>
  <si>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</si>
  <si>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</si>
  <si>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</si>
  <si>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</si>
  <si>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</si>
  <si>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</si>
  <si>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</si>
  <si>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</si>
  <si>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</si>
  <si>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</si>
  <si>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</si>
  <si>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</si>
  <si>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</si>
  <si>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</si>
  <si>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</si>
  <si>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</si>
  <si>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</si>
  <si>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</si>
  <si>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</si>
  <si>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</si>
  <si>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</si>
  <si>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</si>
  <si>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</si>
  <si>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</si>
  <si>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</si>
  <si>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</si>
  <si>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</si>
  <si>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</si>
  <si>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</si>
  <si>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</si>
  <si>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</si>
  <si>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</si>
  <si>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</si>
  <si>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</si>
  <si>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</si>
  <si>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</si>
  <si>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</si>
  <si>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</si>
  <si>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</si>
  <si>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</si>
  <si>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</si>
  <si>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</si>
  <si>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</si>
  <si>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</si>
  <si>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</si>
  <si>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</si>
  <si>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</si>
  <si>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</si>
  <si>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</si>
  <si>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</si>
  <si>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</si>
  <si>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</si>
  <si>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</si>
  <si>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</si>
  <si>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</si>
  <si>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</si>
  <si>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</si>
  <si>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</si>
  <si>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</si>
  <si>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</si>
  <si>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</si>
  <si>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</si>
  <si>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</si>
  <si>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</si>
  <si>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</si>
  <si>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</si>
  <si>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</si>
  <si>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</si>
  <si>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</si>
  <si>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</si>
  <si>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</si>
  <si>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</si>
  <si>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</si>
  <si>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</si>
  <si>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</si>
  <si>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</si>
  <si>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</si>
  <si>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</si>
  <si>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</si>
  <si>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</si>
  <si>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</si>
  <si>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</si>
  <si>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</si>
  <si>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</si>
  <si>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</si>
  <si>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</si>
  <si>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</si>
  <si>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</si>
  <si>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</si>
  <si>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</si>
  <si>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</si>
  <si>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</si>
  <si>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</si>
  <si>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</si>
  <si>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</si>
  <si>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</si>
  <si>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</si>
  <si>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</si>
  <si>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</si>
  <si>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</si>
  <si>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</si>
  <si>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</si>
  <si>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</si>
  <si>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</si>
  <si>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</si>
  <si>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</si>
  <si>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</si>
  <si>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</si>
  <si>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</si>
  <si>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</si>
  <si>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</si>
  <si>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</si>
  <si>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</si>
  <si>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</si>
  <si>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</si>
  <si>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</si>
  <si>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</si>
  <si>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</si>
  <si>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</si>
  <si>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</si>
  <si>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</si>
  <si>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</si>
  <si>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</si>
  <si>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</si>
  <si>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</si>
  <si>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</si>
  <si>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</si>
  <si>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</si>
  <si>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</si>
  <si>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</si>
  <si>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</si>
  <si>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</si>
  <si>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</si>
  <si>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</si>
  <si>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</si>
  <si>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</si>
  <si>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</si>
  <si>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</si>
  <si>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</si>
  <si>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</si>
  <si>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</si>
  <si>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</si>
  <si>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</si>
  <si>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</si>
  <si>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</si>
  <si>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</si>
  <si>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</si>
  <si>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</si>
  <si>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</si>
  <si>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</si>
  <si>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</si>
  <si>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</si>
  <si>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</si>
  <si>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</si>
  <si>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</si>
  <si>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</si>
  <si>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</si>
  <si>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</si>
  <si>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</si>
  <si>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</si>
  <si>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</si>
  <si>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</si>
  <si>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</si>
  <si>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</si>
  <si>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</si>
  <si>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</si>
  <si>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</si>
  <si>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</si>
  <si>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</si>
  <si>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</si>
  <si>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</si>
  <si>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</si>
  <si>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</si>
  <si>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</si>
  <si>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</si>
  <si>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</si>
  <si>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</si>
  <si>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</si>
  <si>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</si>
  <si>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</si>
  <si>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</si>
  <si>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</si>
  <si>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</si>
  <si>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</si>
  <si>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</si>
  <si>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</si>
  <si>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</si>
  <si>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</si>
  <si>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</si>
  <si>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</si>
  <si>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</si>
  <si>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</si>
  <si>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</si>
  <si>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</si>
  <si>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</si>
  <si>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</si>
  <si>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</si>
  <si>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</si>
  <si>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</si>
  <si>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</si>
  <si>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</si>
  <si>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</si>
  <si>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</si>
  <si>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</si>
  <si>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</si>
  <si>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</si>
  <si>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</si>
  <si>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</si>
  <si>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</si>
  <si>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</si>
  <si>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</si>
  <si>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</si>
  <si>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</si>
  <si>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</si>
  <si>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</si>
  <si>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</si>
  <si>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</si>
  <si>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</si>
  <si>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</si>
  <si>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</si>
  <si>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</si>
  <si>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</si>
  <si>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</si>
  <si>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</si>
  <si>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</si>
  <si>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</si>
  <si>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</si>
  <si>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</si>
  <si>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</si>
  <si>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</si>
  <si>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</si>
  <si>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</si>
  <si>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</si>
  <si>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</si>
  <si>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</si>
  <si>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</si>
  <si>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</si>
  <si>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</si>
  <si>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</si>
  <si>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</si>
  <si>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</si>
  <si>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</si>
  <si>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</si>
  <si>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</si>
  <si>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</si>
  <si>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</si>
  <si>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</si>
  <si>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</si>
  <si>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</si>
  <si>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</si>
  <si>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</si>
  <si>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</si>
  <si>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</si>
  <si>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</si>
  <si>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</si>
  <si>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</si>
  <si>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</si>
  <si>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</si>
  <si>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</si>
  <si>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</si>
  <si>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</si>
  <si>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</si>
  <si>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</si>
  <si>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</si>
  <si>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</si>
  <si>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</si>
  <si>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</si>
  <si>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</si>
  <si>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</si>
  <si>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</si>
  <si>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</si>
  <si>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</si>
  <si>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</si>
  <si>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</si>
  <si>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</si>
  <si>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</si>
  <si>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</si>
  <si>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</si>
  <si>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</si>
  <si>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</si>
  <si>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</si>
  <si>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</si>
  <si>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</si>
  <si>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</si>
  <si>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</si>
  <si>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</si>
  <si>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</si>
  <si>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</si>
  <si>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</si>
  <si>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</si>
  <si>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</si>
  <si>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</si>
  <si>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</si>
  <si>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</si>
  <si>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</si>
  <si>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</si>
  <si>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</si>
  <si>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</si>
  <si>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</si>
  <si>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</si>
  <si>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</si>
  <si>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</si>
  <si>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</si>
  <si>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</si>
  <si>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</si>
  <si>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</si>
  <si>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</si>
  <si>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</si>
  <si>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</si>
  <si>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</si>
  <si>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</si>
  <si>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</si>
  <si>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</si>
  <si>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</si>
  <si>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</si>
  <si>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</si>
  <si>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</si>
  <si>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</si>
  <si>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</si>
  <si>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</si>
  <si>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</si>
  <si>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</si>
  <si>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</si>
  <si>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</si>
  <si>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</si>
  <si>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</si>
  <si>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</si>
  <si>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</si>
  <si>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</si>
  <si>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</si>
  <si>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</si>
  <si>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</si>
  <si>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</si>
  <si>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</si>
  <si>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</si>
  <si>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</si>
  <si>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</si>
  <si>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</si>
  <si>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</si>
  <si>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</si>
  <si>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</si>
  <si>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</si>
  <si>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</si>
  <si>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</si>
  <si>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</si>
  <si>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</si>
  <si>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</si>
  <si>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</si>
  <si>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</si>
  <si>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</si>
  <si>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</si>
  <si>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</si>
  <si>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</si>
  <si>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</si>
  <si>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</si>
  <si>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</si>
  <si>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</si>
  <si>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</si>
  <si>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</si>
  <si>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</si>
  <si>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</si>
  <si>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</si>
  <si>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</si>
  <si>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</si>
  <si>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</si>
  <si>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</si>
  <si>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</si>
  <si>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</si>
  <si>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</si>
  <si>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</si>
  <si>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</si>
  <si>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</si>
  <si>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</si>
  <si>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</si>
  <si>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</si>
  <si>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</si>
  <si>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</si>
  <si>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</si>
  <si>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</si>
  <si>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</si>
  <si>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</si>
  <si>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</si>
  <si>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</si>
  <si>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</si>
  <si>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</si>
  <si>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</si>
  <si>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</si>
  <si>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</si>
  <si>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</si>
  <si>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</si>
  <si>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</si>
  <si>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</si>
  <si>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</si>
  <si>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</si>
  <si>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</si>
  <si>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</si>
  <si>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</si>
  <si>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</si>
  <si>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</si>
  <si>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</si>
  <si>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</si>
  <si>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</si>
  <si>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</si>
  <si>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</si>
  <si>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</si>
  <si>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</si>
  <si>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</si>
  <si>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</si>
  <si>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</si>
  <si>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</si>
  <si>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</si>
  <si>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</si>
  <si>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</si>
  <si>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</si>
  <si>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</si>
  <si>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</si>
  <si>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</si>
  <si>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</si>
  <si>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</si>
  <si>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</si>
  <si>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</si>
  <si>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</si>
  <si>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</si>
  <si>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</si>
  <si>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</si>
  <si>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</si>
  <si>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</si>
  <si>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</si>
  <si>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</si>
  <si>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</si>
  <si>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</si>
  <si>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</si>
  <si>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</si>
  <si>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</si>
  <si>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</si>
  <si>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</si>
  <si>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</si>
  <si>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</si>
  <si>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</si>
  <si>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</si>
  <si>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</si>
  <si>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</si>
  <si>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</si>
  <si>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</si>
  <si>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</si>
  <si>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</si>
  <si>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</si>
  <si>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</si>
  <si>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</si>
  <si>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</si>
  <si>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</si>
  <si>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</si>
  <si>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</si>
  <si>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</si>
  <si>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</si>
  <si>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</si>
  <si>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</si>
  <si>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</si>
  <si>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</si>
  <si>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</si>
  <si>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</si>
  <si>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</si>
  <si>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</si>
  <si>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</si>
  <si>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</si>
  <si>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</si>
  <si>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</si>
  <si>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</si>
  <si>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</si>
  <si>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</si>
  <si>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</si>
  <si>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</si>
  <si>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</si>
  <si>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</si>
  <si>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</si>
  <si>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</si>
  <si>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</si>
  <si>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</si>
  <si>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</si>
  <si>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</si>
  <si>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</si>
  <si>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</si>
  <si>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</si>
  <si>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</si>
  <si>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</si>
  <si>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</si>
  <si>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</si>
  <si>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</si>
  <si>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</si>
  <si>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</si>
  <si>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</si>
  <si>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</si>
  <si>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</si>
  <si>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</si>
  <si>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</si>
  <si>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</si>
  <si>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</si>
  <si>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</si>
  <si>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</si>
  <si>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</si>
  <si>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</si>
  <si>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</si>
  <si>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</si>
  <si>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</si>
  <si>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</si>
  <si>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</si>
  <si>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</si>
  <si>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</si>
  <si>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</si>
  <si>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</si>
  <si>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</si>
  <si>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</si>
  <si>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</si>
  <si>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</si>
  <si>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</si>
  <si>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</si>
  <si>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</si>
  <si>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</si>
  <si>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</si>
  <si>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</si>
  <si>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</si>
  <si>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</si>
  <si>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</si>
  <si>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</si>
  <si>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</si>
  <si>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</si>
  <si>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</si>
  <si>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</si>
  <si>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</si>
  <si>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</si>
  <si>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</si>
  <si>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</si>
  <si>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</si>
  <si>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</si>
  <si>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</si>
  <si>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</si>
  <si>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</si>
  <si>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</si>
  <si>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</si>
  <si>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</si>
  <si>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</si>
  <si>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</si>
  <si>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</si>
  <si>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</si>
  <si>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</si>
  <si>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</si>
  <si>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</si>
  <si>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</si>
  <si>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</si>
  <si>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</si>
  <si>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</si>
  <si>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</si>
  <si>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</si>
  <si>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</si>
  <si>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</si>
  <si>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</si>
  <si>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</si>
  <si>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</si>
  <si>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</si>
  <si>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</si>
  <si>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</si>
  <si>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</si>
  <si>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</si>
  <si>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</si>
  <si>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</si>
  <si>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</si>
  <si>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</si>
  <si>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</si>
  <si>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</si>
  <si>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</si>
  <si>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</si>
  <si>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</si>
  <si>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</si>
  <si>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</si>
  <si>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</si>
  <si>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</si>
  <si>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</si>
  <si>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</si>
  <si>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</si>
  <si>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</si>
  <si>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</si>
  <si>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</si>
  <si>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</si>
  <si>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</si>
  <si>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</si>
  <si>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</si>
  <si>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</si>
  <si>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</si>
  <si>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</si>
  <si>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</si>
  <si>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</si>
  <si>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</si>
  <si>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</si>
  <si>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</si>
  <si>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</si>
  <si>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</si>
  <si>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</si>
  <si>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</si>
  <si>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</si>
  <si>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</si>
  <si>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</si>
  <si>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</si>
  <si>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</si>
  <si>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</si>
  <si>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</si>
  <si>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</si>
  <si>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</si>
  <si>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</si>
  <si>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</si>
  <si>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</si>
  <si>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</si>
  <si>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</si>
  <si>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</si>
  <si>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</si>
  <si>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</si>
  <si>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</si>
  <si>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</si>
  <si>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</si>
  <si>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</si>
  <si>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</si>
  <si>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</si>
  <si>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</si>
  <si>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</si>
  <si>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</si>
  <si>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</si>
  <si>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</si>
  <si>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</si>
  <si>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</si>
  <si>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</si>
  <si>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</si>
  <si>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</si>
  <si>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</si>
  <si>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</si>
  <si>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</si>
  <si>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</si>
  <si>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</si>
  <si>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</si>
  <si>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</si>
  <si>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</si>
  <si>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</si>
  <si>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</si>
  <si>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</si>
  <si>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</si>
  <si>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</si>
  <si>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</si>
  <si>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</si>
  <si>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</si>
  <si>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</si>
  <si>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</si>
  <si>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</si>
  <si>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</si>
  <si>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</si>
  <si>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</si>
  <si>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</si>
  <si>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</si>
  <si>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</si>
  <si>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</si>
  <si>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</si>
  <si>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</si>
  <si>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</si>
  <si>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</si>
  <si>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</si>
  <si>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</si>
  <si>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</si>
  <si>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</si>
  <si>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</si>
  <si>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</si>
  <si>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</si>
  <si>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</si>
  <si>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</si>
  <si>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</si>
  <si>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</si>
  <si>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</si>
  <si>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</si>
  <si>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</si>
  <si>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</si>
  <si>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</si>
  <si>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</si>
  <si>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</si>
  <si>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</si>
  <si>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</si>
  <si>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</si>
  <si>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</si>
  <si>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</si>
  <si>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</si>
  <si>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</si>
  <si>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</si>
  <si>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</si>
  <si>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</si>
  <si>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</si>
  <si>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</si>
  <si>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</si>
  <si>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</si>
  <si>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</si>
  <si>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</si>
  <si>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</si>
  <si>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</si>
  <si>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</si>
  <si>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</si>
  <si>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</si>
  <si>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</si>
  <si>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</si>
  <si>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</si>
  <si>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</si>
  <si>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</si>
  <si>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</si>
  <si>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</si>
  <si>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</si>
  <si>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</si>
  <si>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</si>
  <si>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</si>
  <si>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</si>
  <si>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</si>
  <si>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</si>
  <si>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</si>
  <si>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</si>
  <si>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</si>
  <si>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</si>
  <si>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</si>
  <si>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</si>
  <si>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</si>
  <si>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</si>
  <si>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</si>
  <si>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</si>
  <si>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</si>
  <si>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</si>
  <si>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</si>
  <si>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</si>
  <si>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</si>
  <si>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</si>
  <si>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</si>
  <si>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</si>
  <si>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</si>
  <si>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</si>
  <si>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</si>
  <si>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</si>
  <si>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</si>
  <si>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</si>
  <si>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</si>
  <si>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</si>
  <si>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</si>
  <si>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</si>
  <si>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</si>
  <si>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</si>
  <si>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</si>
  <si>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</si>
  <si>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</si>
  <si>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</si>
  <si>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</si>
  <si>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</si>
  <si>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</si>
  <si>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</si>
  <si>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</si>
  <si>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</si>
  <si>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</si>
  <si>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</si>
  <si>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</si>
  <si>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</si>
  <si>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</si>
  <si>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</si>
  <si>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</si>
  <si>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</si>
  <si>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</si>
  <si>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</si>
  <si>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</si>
  <si>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</si>
  <si>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</si>
  <si>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</si>
  <si>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</si>
  <si>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</si>
  <si>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</si>
  <si>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</si>
  <si>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</si>
  <si>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</si>
  <si>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</si>
  <si>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</si>
  <si>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</si>
  <si>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</si>
  <si>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</si>
  <si>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</si>
  <si>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</si>
  <si>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</si>
  <si>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</si>
  <si>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</si>
  <si>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</si>
  <si>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</si>
  <si>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</si>
  <si>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</si>
  <si>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</si>
  <si>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</si>
  <si>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</si>
  <si>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</si>
  <si>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</si>
  <si>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</si>
  <si>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</si>
  <si>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</si>
  <si>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</si>
  <si>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</si>
  <si>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</si>
  <si>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</si>
  <si>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</si>
  <si>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</si>
  <si>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</si>
  <si>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</si>
  <si>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</si>
  <si>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</si>
  <si>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</si>
  <si>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</si>
  <si>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</si>
  <si>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</si>
  <si>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</si>
  <si>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</si>
  <si>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</si>
  <si>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</si>
  <si>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</si>
  <si>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</si>
  <si>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</si>
  <si>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</si>
  <si>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</si>
  <si>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</si>
  <si>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</si>
  <si>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</si>
  <si>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</si>
  <si>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</si>
  <si>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</si>
  <si>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</si>
  <si>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</si>
  <si>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</si>
  <si>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</si>
  <si>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</si>
  <si>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</si>
  <si>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</si>
  <si>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</si>
  <si>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</si>
  <si>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</si>
  <si>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</si>
  <si>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</si>
  <si>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</si>
  <si>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</si>
  <si>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</si>
  <si>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</si>
  <si>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</si>
  <si>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</si>
  <si>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</si>
  <si>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</si>
  <si>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</si>
  <si>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</si>
  <si>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</si>
  <si>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</si>
  <si>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</si>
  <si>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</si>
  <si>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</si>
  <si>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</si>
  <si>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</si>
  <si>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</si>
  <si>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</si>
  <si>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</si>
  <si>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</si>
  <si>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</si>
  <si>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</si>
  <si>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</si>
  <si>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</si>
  <si>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</si>
  <si>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</si>
  <si>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</si>
  <si>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</si>
  <si>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</si>
  <si>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</si>
  <si>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</si>
  <si>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</si>
  <si>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</si>
  <si>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</si>
  <si>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</si>
  <si>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</si>
  <si>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</si>
  <si>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</si>
  <si>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</si>
  <si>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</si>
  <si>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</si>
  <si>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</si>
  <si>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</si>
  <si>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</si>
  <si>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</si>
  <si>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</si>
  <si>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</si>
  <si>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</si>
  <si>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</si>
  <si>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</si>
  <si>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</si>
  <si>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</si>
  <si>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</si>
  <si>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</si>
  <si>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</si>
  <si>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</si>
  <si>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</si>
  <si>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</si>
  <si>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</si>
  <si>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</si>
  <si>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</si>
  <si>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</si>
  <si>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</si>
  <si>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</si>
  <si>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</si>
  <si>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</si>
  <si>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</si>
  <si>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</si>
  <si>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</si>
  <si>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</si>
  <si>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</si>
  <si>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</si>
  <si>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</si>
  <si>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</si>
  <si>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</si>
  <si>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</si>
  <si>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</si>
  <si>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</si>
  <si>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</si>
  <si>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</si>
  <si>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</si>
  <si>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</si>
  <si>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</si>
  <si>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</si>
  <si>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</si>
  <si>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</si>
  <si>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</si>
  <si>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</si>
  <si>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</si>
  <si>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</si>
  <si>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</si>
  <si>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</si>
  <si>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</si>
  <si>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</si>
  <si>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</si>
  <si>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</si>
  <si>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</si>
  <si>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</si>
  <si>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</si>
  <si>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</si>
  <si>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</si>
  <si>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</si>
  <si>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</si>
  <si>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</si>
  <si>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</si>
  <si>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</si>
  <si>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</si>
  <si>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</si>
  <si>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</si>
  <si>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</si>
  <si>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</si>
  <si>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</si>
  <si>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</si>
  <si>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</si>
  <si>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</si>
  <si>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</si>
  <si>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</si>
  <si>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</si>
  <si>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</si>
  <si>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</si>
  <si>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</si>
  <si>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</si>
  <si>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</si>
  <si>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</si>
  <si>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</si>
  <si>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</si>
  <si>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</si>
  <si>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</si>
  <si>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</si>
  <si>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</si>
  <si>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</si>
  <si>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</si>
  <si>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</si>
  <si>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</si>
  <si>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</si>
  <si>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</si>
  <si>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</si>
  <si>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</si>
  <si>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</si>
  <si>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</si>
  <si>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</si>
  <si>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</si>
  <si>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</si>
  <si>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</si>
  <si>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</si>
  <si>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</si>
  <si>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</si>
  <si>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</si>
  <si>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</si>
  <si>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</si>
  <si>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</si>
  <si>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</si>
  <si>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</si>
  <si>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</si>
  <si>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</si>
  <si>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</si>
  <si>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</si>
  <si>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</si>
  <si>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</si>
  <si>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</si>
  <si>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</si>
  <si>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</si>
  <si>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</si>
  <si>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</si>
  <si>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</si>
  <si>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</si>
  <si>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</si>
  <si>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</si>
  <si>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</si>
  <si>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</si>
  <si>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</si>
  <si>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</si>
  <si>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</si>
  <si>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</si>
  <si>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</si>
  <si>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</si>
  <si>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</si>
  <si>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</si>
  <si>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</si>
  <si>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</si>
  <si>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</si>
  <si>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</si>
  <si>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</si>
  <si>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</si>
  <si>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</si>
  <si>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</si>
  <si>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</si>
  <si>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</si>
  <si>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</si>
  <si>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</si>
  <si>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</si>
  <si>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</si>
  <si>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</si>
  <si>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</si>
  <si>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</si>
  <si>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</si>
  <si>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</si>
  <si>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</si>
  <si>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</si>
  <si>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</si>
  <si>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</si>
  <si>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</si>
  <si>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</si>
  <si>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</si>
  <si>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</si>
  <si>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</si>
  <si>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</si>
  <si>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</si>
  <si>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</si>
  <si>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</si>
  <si>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</si>
  <si>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</si>
  <si>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</si>
  <si>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</si>
  <si>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</si>
  <si>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</si>
  <si>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</si>
  <si>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</si>
  <si>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</si>
  <si>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</si>
  <si>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</si>
  <si>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</si>
  <si>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</si>
  <si>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</si>
  <si>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</si>
  <si>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</si>
  <si>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</si>
  <si>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</si>
  <si>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</si>
  <si>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</si>
  <si>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</si>
  <si>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</si>
  <si>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</si>
  <si>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</si>
  <si>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</si>
  <si>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</si>
  <si>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</si>
  <si>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</si>
  <si>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</si>
  <si>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</si>
  <si>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</si>
  <si>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</si>
  <si>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</si>
  <si>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</si>
  <si>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</si>
  <si>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</si>
  <si>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</si>
  <si>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</si>
  <si>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</si>
  <si>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</si>
  <si>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</si>
  <si>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</si>
  <si>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</si>
  <si>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</si>
  <si>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</si>
  <si>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</si>
  <si>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</si>
  <si>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</si>
  <si>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</si>
  <si>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</si>
  <si>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</si>
  <si>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</si>
  <si>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</si>
  <si>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</si>
  <si>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</si>
  <si>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</si>
  <si>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</si>
  <si>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</si>
  <si>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</si>
  <si>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</si>
  <si>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</si>
  <si>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</si>
  <si>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</si>
  <si>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</si>
  <si>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</si>
  <si>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</si>
  <si>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</si>
  <si>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</si>
  <si>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</si>
  <si>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</si>
  <si>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</si>
  <si>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</si>
  <si>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</si>
  <si>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</si>
  <si>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</si>
  <si>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</si>
  <si>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</si>
  <si>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</si>
  <si>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</si>
  <si>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</si>
  <si>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</si>
  <si>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</si>
  <si>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</si>
  <si>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</si>
  <si>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</si>
  <si>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</si>
  <si>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</si>
  <si>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</si>
  <si>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</si>
  <si>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</si>
  <si>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</si>
  <si>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</si>
  <si>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</si>
  <si>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</si>
  <si>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</si>
  <si>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</si>
  <si>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</si>
  <si>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</si>
  <si>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</si>
  <si>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</si>
  <si>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</si>
  <si>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</si>
  <si>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</si>
  <si>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</si>
  <si>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</si>
  <si>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</si>
  <si>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</si>
  <si>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</si>
  <si>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</si>
  <si>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</si>
  <si>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</si>
  <si>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</si>
  <si>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</si>
  <si>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</si>
  <si>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</si>
  <si>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</si>
  <si>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</si>
  <si>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</si>
  <si>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</si>
  <si>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</si>
  <si>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</si>
  <si>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</si>
  <si>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</si>
  <si>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</si>
  <si>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</si>
  <si>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</si>
  <si>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</si>
  <si>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</si>
  <si>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</si>
  <si>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</si>
  <si>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</si>
  <si>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</si>
  <si>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</si>
  <si>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</si>
  <si>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</si>
  <si>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</si>
  <si>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</si>
  <si>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</si>
  <si>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</si>
  <si>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</si>
  <si>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</si>
  <si>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</si>
  <si>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</si>
  <si>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</si>
  <si>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</si>
  <si>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</si>
  <si>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</si>
  <si>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</si>
  <si>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</si>
  <si>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</si>
  <si>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</si>
  <si>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</si>
  <si>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</si>
  <si>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</si>
  <si>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</si>
  <si>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</si>
  <si>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</si>
  <si>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</si>
  <si>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</si>
  <si>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</si>
  <si>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</si>
  <si>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</si>
  <si>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</si>
  <si>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</si>
  <si>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</si>
  <si>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</si>
  <si>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</si>
  <si>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</si>
  <si>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</si>
  <si>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</si>
  <si>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</si>
  <si>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</si>
  <si>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</si>
  <si>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</si>
  <si>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</si>
  <si>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</si>
  <si>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</si>
  <si>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</si>
  <si>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</si>
  <si>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</si>
  <si>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</si>
  <si>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</si>
  <si>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</si>
  <si>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</si>
  <si>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</si>
  <si>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</si>
  <si>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</si>
  <si>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</si>
  <si>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</si>
  <si>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</si>
  <si>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</si>
  <si>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</si>
  <si>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</si>
  <si>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</si>
  <si>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</si>
  <si>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</si>
  <si>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</si>
  <si>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</si>
  <si>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</si>
  <si>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</si>
  <si>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</si>
  <si>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</si>
  <si>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</si>
  <si>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</si>
  <si>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</si>
  <si>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</si>
  <si>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</si>
  <si>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</si>
  <si>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</si>
  <si>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</si>
  <si>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</si>
  <si>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</si>
  <si>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</si>
  <si>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</si>
  <si>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</si>
  <si>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</si>
  <si>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</si>
  <si>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</si>
  <si>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</si>
  <si>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</si>
  <si>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</si>
  <si>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</si>
  <si>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</si>
  <si>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</si>
  <si>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</si>
  <si>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</si>
  <si>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</si>
  <si>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</si>
  <si>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</si>
  <si>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</si>
  <si>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</si>
  <si>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</si>
  <si>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</si>
  <si>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</si>
  <si>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</si>
  <si>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</si>
  <si>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</si>
  <si>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</si>
  <si>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</si>
  <si>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</si>
  <si>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</si>
  <si>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</si>
  <si>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</si>
  <si>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</si>
  <si>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</si>
  <si>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</si>
  <si>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</si>
  <si>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</si>
  <si>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</si>
  <si>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</si>
  <si>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</si>
  <si>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</si>
  <si>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</si>
  <si>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</si>
  <si>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</si>
  <si>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</si>
  <si>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</si>
  <si>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</si>
  <si>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</si>
  <si>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</si>
  <si>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</si>
  <si>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</si>
  <si>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</si>
  <si>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</si>
  <si>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</si>
  <si>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</si>
  <si>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</si>
  <si>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</si>
  <si>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</si>
  <si>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</si>
  <si>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</si>
  <si>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</si>
  <si>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</si>
  <si>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</si>
  <si>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</si>
  <si>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</si>
  <si>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</si>
  <si>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</si>
  <si>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</si>
  <si>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</si>
  <si>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</si>
  <si>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</si>
  <si>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</si>
  <si>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</si>
  <si>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</si>
  <si>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</si>
  <si>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</si>
  <si>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</si>
  <si>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</si>
  <si>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</si>
  <si>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</si>
  <si>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</si>
  <si>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</si>
  <si>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</si>
  <si>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</si>
  <si>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</si>
  <si>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</si>
  <si>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</si>
  <si>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</si>
  <si>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</si>
  <si>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</si>
  <si>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</si>
  <si>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</si>
  <si>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</si>
  <si>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</si>
  <si>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</si>
  <si>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</si>
  <si>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</si>
  <si>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</si>
  <si>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</si>
  <si>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</si>
  <si>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</si>
  <si>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</si>
  <si>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</si>
  <si>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</si>
  <si>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</si>
  <si>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</si>
  <si>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</si>
  <si>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</si>
  <si>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</si>
  <si>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</si>
  <si>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</si>
  <si>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</si>
  <si>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</si>
  <si>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</si>
  <si>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</si>
  <si>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</si>
  <si>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</si>
  <si>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</si>
  <si>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</si>
  <si>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</si>
  <si>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</si>
  <si>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</si>
  <si>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</si>
  <si>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</si>
  <si>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</si>
  <si>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</si>
  <si>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</si>
  <si>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</si>
  <si>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</si>
  <si>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</si>
  <si>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</si>
  <si>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</si>
  <si>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</si>
  <si>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</si>
  <si>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</si>
  <si>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</si>
  <si>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</si>
  <si>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</si>
  <si>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</si>
  <si>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</si>
  <si>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</si>
  <si>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</si>
  <si>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</si>
  <si>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</si>
  <si>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</si>
  <si>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</si>
  <si>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</si>
  <si>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</si>
  <si>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</si>
  <si>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</si>
  <si>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</si>
  <si>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</si>
  <si>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</si>
  <si>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</si>
  <si>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</si>
  <si>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</si>
  <si>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</si>
  <si>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</si>
  <si>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</si>
  <si>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</si>
  <si>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</si>
  <si>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</si>
  <si>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</si>
  <si>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</si>
  <si>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</si>
  <si>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</si>
  <si>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</si>
  <si>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</si>
  <si>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</si>
  <si>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</si>
  <si>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</si>
  <si>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</si>
  <si>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</si>
  <si>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</si>
  <si>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</si>
  <si>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</si>
  <si>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</si>
  <si>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</si>
  <si>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</si>
  <si>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</si>
  <si>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</si>
  <si>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</si>
  <si>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</si>
  <si>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</si>
  <si>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</si>
  <si>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</si>
  <si>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</si>
  <si>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</si>
  <si>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</si>
  <si>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</si>
  <si>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</si>
  <si>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</si>
  <si>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</si>
  <si>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</si>
  <si>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</si>
  <si>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</si>
  <si>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</si>
  <si>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</si>
  <si>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</si>
  <si>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</si>
  <si>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</si>
  <si>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</si>
  <si>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</si>
  <si>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</si>
  <si>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</si>
  <si>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</si>
  <si>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</si>
  <si>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</si>
  <si>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</si>
  <si>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</si>
  <si>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</si>
  <si>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</si>
  <si>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</si>
  <si>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</si>
  <si>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</si>
  <si>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</si>
  <si>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</si>
  <si>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</si>
  <si>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</si>
  <si>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</si>
  <si>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</si>
  <si>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</si>
  <si>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</si>
  <si>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</si>
  <si>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</si>
  <si>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</si>
  <si>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</si>
  <si>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</si>
  <si>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</si>
  <si>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</si>
  <si>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</si>
  <si>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</si>
  <si>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</si>
  <si>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</si>
  <si>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</si>
  <si>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</si>
  <si>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</si>
  <si>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</si>
  <si>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</si>
  <si>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</si>
  <si>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</si>
  <si>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</si>
  <si>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</si>
  <si>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</si>
  <si>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</si>
  <si>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</si>
  <si>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</si>
  <si>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</si>
  <si>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</si>
  <si>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</si>
  <si>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</si>
  <si>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</si>
  <si>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</si>
  <si>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</si>
  <si>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</si>
  <si>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</si>
  <si>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</si>
  <si>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</si>
  <si>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</si>
  <si>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</si>
  <si>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</si>
  <si>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</si>
  <si>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</si>
  <si>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</si>
  <si>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</si>
  <si>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</si>
  <si>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</si>
  <si>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</si>
  <si>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</si>
  <si>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</si>
  <si>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</si>
  <si>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</si>
  <si>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</si>
  <si>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</si>
  <si>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</si>
  <si>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</si>
  <si>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</si>
  <si>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</si>
  <si>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</si>
  <si>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</si>
  <si>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</si>
  <si>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</si>
  <si>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</si>
  <si>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</si>
  <si>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</si>
  <si>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</si>
  <si>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</si>
  <si>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</si>
  <si>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</si>
  <si>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</si>
  <si>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</si>
  <si>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</si>
  <si>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</si>
  <si>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</si>
  <si>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</si>
  <si>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</si>
  <si>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</si>
  <si>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</si>
  <si>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</si>
  <si>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</si>
  <si>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</si>
  <si>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</si>
  <si>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</si>
  <si>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</si>
  <si>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</si>
  <si>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</si>
  <si>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</si>
  <si>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</si>
  <si>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</si>
  <si>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</si>
  <si>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</si>
  <si>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</si>
  <si>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</si>
  <si>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</si>
  <si>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</si>
  <si>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</si>
  <si>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</si>
  <si>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</si>
  <si>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</si>
  <si>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</si>
  <si>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</si>
  <si>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</si>
  <si>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</si>
  <si>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</si>
  <si>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</si>
  <si>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</si>
  <si>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</si>
  <si>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</si>
  <si>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</si>
  <si>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</si>
  <si>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</si>
  <si>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</si>
  <si>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</si>
  <si>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</si>
  <si>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</si>
  <si>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</si>
  <si>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</si>
  <si>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</si>
  <si>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</si>
  <si>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</si>
  <si>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</si>
  <si>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</si>
  <si>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</si>
  <si>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</si>
  <si>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</si>
  <si>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</si>
  <si>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</si>
  <si>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</si>
  <si>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</si>
  <si>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</si>
  <si>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</si>
  <si>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</si>
  <si>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</si>
  <si>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</si>
  <si>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</si>
  <si>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</si>
  <si>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</si>
  <si>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</si>
  <si>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</si>
  <si>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</si>
  <si>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</si>
  <si>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</si>
  <si>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</si>
  <si>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</si>
  <si>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</si>
  <si>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</si>
  <si>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</si>
  <si>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</si>
  <si>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</si>
  <si>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</si>
  <si>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</si>
  <si>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</si>
  <si>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</si>
  <si>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</si>
  <si>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</si>
  <si>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</si>
  <si>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</si>
  <si>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</si>
  <si>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</si>
  <si>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</si>
  <si>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</si>
  <si>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</si>
  <si>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</si>
  <si>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</si>
  <si>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</si>
  <si>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</si>
  <si>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</si>
  <si>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</si>
  <si>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</si>
  <si>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</si>
  <si>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</si>
  <si>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</si>
  <si>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</si>
  <si>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</si>
  <si>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</si>
  <si>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</si>
  <si>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</si>
  <si>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</si>
  <si>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</si>
  <si>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</si>
  <si>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</si>
  <si>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</si>
  <si>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</si>
  <si>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</si>
  <si>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</si>
  <si>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</si>
  <si>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</si>
  <si>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</si>
  <si>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</si>
  <si>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</si>
  <si>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</si>
  <si>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</si>
  <si>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</si>
  <si>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</si>
  <si>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</si>
  <si>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</si>
  <si>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</si>
  <si>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</si>
  <si>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</si>
  <si>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</si>
  <si>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</si>
  <si>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</si>
  <si>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</si>
  <si>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</si>
  <si>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</si>
  <si>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</si>
  <si>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</si>
  <si>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</si>
  <si>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</si>
  <si>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</si>
  <si>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</si>
  <si>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</si>
  <si>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</si>
  <si>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</si>
  <si>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</si>
  <si>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</si>
  <si>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</si>
  <si>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</si>
  <si>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</si>
  <si>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</si>
  <si>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</si>
  <si>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</si>
  <si>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</si>
  <si>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</si>
  <si>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</si>
  <si>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</si>
  <si>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</si>
  <si>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</si>
  <si>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</si>
  <si>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</si>
  <si>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</si>
  <si>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</si>
  <si>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</si>
  <si>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</si>
  <si>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</si>
  <si>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</si>
  <si>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</si>
  <si>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</si>
  <si>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</si>
  <si>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</si>
  <si>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</si>
  <si>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</si>
  <si>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</si>
  <si>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</si>
  <si>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</si>
  <si>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</si>
  <si>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</si>
  <si>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</si>
  <si>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</si>
  <si>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</si>
  <si>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</si>
  <si>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</si>
  <si>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</si>
  <si>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</si>
  <si>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</si>
  <si>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</si>
  <si>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</si>
  <si>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</si>
  <si>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</si>
  <si>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</si>
  <si>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</si>
  <si>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</si>
  <si>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</si>
  <si>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</si>
  <si>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</si>
  <si>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</si>
  <si>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</si>
  <si>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</si>
  <si>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</si>
  <si>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</si>
  <si>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</si>
  <si>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</si>
  <si>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</si>
  <si>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</si>
  <si>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</si>
  <si>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</si>
  <si>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</si>
  <si>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</si>
  <si>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</si>
  <si>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</si>
  <si>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</si>
  <si>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</si>
  <si>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</si>
  <si>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</si>
  <si>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</si>
  <si>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</si>
  <si>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</si>
  <si>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</si>
  <si>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</si>
  <si>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</si>
  <si>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</si>
  <si>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</si>
  <si>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</si>
  <si>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</si>
  <si>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</si>
  <si>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</si>
  <si>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</si>
  <si>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</si>
  <si>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</si>
  <si>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</si>
  <si>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</si>
  <si>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</si>
  <si>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</si>
  <si>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</si>
  <si>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</si>
  <si>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</si>
  <si>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</si>
  <si>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</si>
  <si>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</si>
  <si>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</si>
  <si>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</si>
  <si>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</si>
  <si>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</si>
  <si>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</si>
  <si>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</si>
  <si>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</si>
  <si>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</si>
  <si>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</si>
  <si>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</si>
  <si>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</si>
  <si>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</si>
  <si>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</si>
  <si>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</si>
  <si>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</si>
  <si>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</si>
  <si>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</si>
  <si>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</si>
  <si>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</si>
  <si>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</si>
  <si>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</si>
  <si>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</si>
  <si>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</si>
  <si>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</si>
  <si>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</si>
  <si>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</si>
  <si>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</si>
  <si>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</si>
  <si>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</si>
  <si>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</si>
  <si>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</si>
  <si>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</si>
  <si>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</si>
  <si>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</si>
  <si>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</si>
  <si>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</si>
  <si>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</si>
  <si>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</si>
  <si>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</si>
  <si>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</si>
  <si>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</si>
  <si>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</si>
  <si>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</si>
  <si>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</si>
  <si>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</si>
  <si>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</si>
  <si>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</si>
  <si>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</si>
  <si>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</si>
  <si>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</si>
  <si>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</si>
  <si>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</si>
  <si>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</si>
  <si>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</si>
  <si>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</si>
  <si>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</si>
  <si>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</si>
  <si>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</si>
  <si>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</si>
  <si>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</si>
  <si>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</si>
  <si>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</si>
  <si>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</si>
  <si>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</si>
  <si>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</si>
  <si>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</si>
  <si>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</si>
  <si>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</si>
  <si>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</si>
  <si>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</si>
  <si>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</si>
  <si>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</si>
  <si>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</si>
  <si>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</si>
  <si>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</si>
  <si>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</si>
  <si>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</si>
  <si>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</si>
  <si>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</si>
  <si>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</si>
  <si>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</si>
  <si>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</si>
  <si>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</si>
  <si>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</si>
  <si>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</si>
  <si>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</si>
  <si>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</si>
  <si>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</si>
  <si>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</si>
  <si>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</si>
  <si>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</si>
  <si>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</si>
  <si>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</si>
  <si>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</si>
  <si>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</si>
  <si>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</si>
  <si>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</si>
  <si>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</si>
  <si>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</si>
  <si>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</si>
  <si>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</si>
  <si>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</si>
  <si>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</si>
  <si>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</si>
  <si>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</si>
  <si>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</si>
  <si>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</si>
  <si>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</si>
  <si>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</si>
  <si>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</si>
  <si>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</si>
  <si>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</si>
  <si>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</si>
  <si>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</si>
  <si>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</si>
  <si>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</si>
  <si>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</si>
  <si>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</si>
  <si>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</si>
  <si>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</si>
  <si>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</si>
  <si>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</si>
  <si>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</si>
  <si>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</si>
  <si>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</si>
  <si>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</si>
  <si>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</si>
  <si>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</si>
  <si>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</si>
  <si>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</si>
  <si>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</si>
  <si>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</si>
  <si>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</si>
  <si>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</si>
  <si>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</si>
  <si>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</si>
  <si>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</si>
  <si>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</si>
  <si>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</si>
  <si>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</si>
  <si>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</si>
  <si>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</si>
  <si>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</si>
  <si>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</si>
  <si>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</si>
  <si>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</si>
  <si>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</si>
  <si>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</si>
  <si>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</si>
  <si>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</si>
  <si>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</si>
  <si>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</si>
  <si>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</si>
  <si>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</si>
  <si>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</si>
  <si>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</si>
  <si>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</si>
  <si>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</si>
  <si>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</si>
  <si>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</si>
  <si>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</si>
  <si>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</si>
  <si>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</si>
  <si>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</si>
  <si>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</si>
  <si>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</si>
  <si>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</si>
  <si>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</si>
  <si>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</si>
  <si>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</si>
  <si>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</si>
  <si>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</si>
  <si>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</si>
  <si>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</si>
  <si>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</si>
  <si>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</si>
  <si>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</si>
  <si>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</si>
  <si>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</si>
  <si>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</si>
  <si>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</si>
  <si>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</si>
  <si>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</si>
  <si>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</si>
  <si>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</si>
  <si>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</si>
  <si>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</si>
  <si>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</si>
  <si>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</si>
  <si>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</si>
  <si>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</si>
  <si>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</si>
  <si>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</si>
  <si>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</si>
  <si>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</si>
  <si>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</si>
  <si>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</si>
  <si>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</si>
  <si>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</si>
  <si>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</si>
  <si>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</si>
  <si>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</si>
  <si>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</si>
  <si>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</si>
  <si>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</si>
  <si>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</si>
  <si>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</si>
  <si>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</si>
  <si>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</si>
  <si>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</si>
  <si>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</si>
  <si>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</si>
  <si>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</si>
  <si>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</si>
  <si>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</si>
  <si>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</si>
  <si>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</si>
  <si>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</si>
  <si>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</si>
  <si>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</si>
  <si>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</si>
  <si>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</si>
  <si>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</si>
  <si>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</si>
  <si>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</si>
  <si>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</si>
  <si>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</si>
  <si>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</si>
  <si>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</si>
  <si>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</si>
  <si>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</si>
  <si>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</si>
  <si>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</si>
  <si>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</si>
  <si>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</si>
  <si>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</si>
  <si>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</si>
  <si>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</si>
  <si>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</si>
  <si>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</si>
  <si>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</si>
  <si>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</si>
  <si>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</si>
  <si>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</si>
  <si>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</si>
  <si>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</si>
  <si>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</si>
  <si>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</si>
  <si>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</si>
  <si>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</si>
  <si>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</si>
  <si>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</si>
  <si>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</si>
  <si>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</si>
  <si>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</si>
  <si>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</si>
  <si>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</si>
  <si>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</si>
  <si>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</si>
  <si>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</si>
  <si>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</si>
  <si>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</si>
  <si>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</si>
  <si>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</si>
  <si>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</si>
  <si>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</si>
  <si>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</si>
  <si>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</si>
  <si>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</si>
  <si>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</si>
  <si>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</si>
  <si>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</si>
  <si>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</si>
  <si>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</si>
  <si>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</si>
  <si>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</si>
  <si>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</si>
  <si>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</si>
  <si>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</si>
  <si>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</si>
  <si>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</si>
  <si>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</si>
  <si>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</si>
  <si>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</si>
  <si>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</si>
  <si>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</si>
  <si>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</si>
  <si>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</si>
  <si>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</si>
  <si>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</si>
  <si>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</si>
  <si>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</si>
  <si>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</si>
  <si>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</si>
  <si>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</si>
  <si>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</si>
  <si>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</si>
  <si>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</si>
  <si>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</si>
  <si>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</si>
  <si>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</si>
  <si>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</si>
  <si>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</si>
  <si>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</si>
  <si>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</si>
  <si>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</si>
  <si>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</si>
  <si>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</si>
  <si>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</si>
  <si>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</si>
  <si>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</si>
  <si>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</si>
  <si>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</si>
  <si>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</si>
  <si>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</si>
  <si>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</si>
  <si>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</si>
  <si>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</si>
  <si>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</si>
  <si>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</si>
  <si>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</si>
  <si>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</si>
  <si>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</si>
  <si>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</si>
  <si>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</si>
  <si>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</si>
  <si>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</si>
  <si>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</si>
  <si>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</si>
  <si>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</si>
  <si>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</si>
  <si>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</si>
  <si>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</si>
  <si>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</si>
  <si>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</si>
  <si>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</si>
  <si>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</si>
  <si>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</si>
  <si>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</si>
  <si>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</si>
  <si>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</si>
  <si>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</si>
  <si>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</si>
  <si>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</si>
  <si>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</si>
  <si>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</si>
  <si>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</si>
  <si>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</si>
  <si>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</si>
  <si>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</si>
  <si>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</si>
  <si>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</si>
  <si>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</si>
  <si>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</si>
  <si>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</si>
  <si>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</si>
  <si>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</si>
  <si>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</si>
  <si>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</si>
  <si>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</si>
  <si>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</si>
  <si>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</si>
  <si>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</si>
  <si>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</si>
  <si>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</si>
  <si>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</si>
  <si>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</si>
  <si>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</si>
  <si>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</si>
  <si>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</si>
  <si>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</si>
  <si>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</si>
  <si>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</si>
  <si>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</si>
  <si>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</si>
  <si>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</si>
  <si>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</si>
  <si>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</si>
  <si>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</si>
  <si>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</si>
  <si>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</si>
  <si>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</si>
  <si>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</si>
  <si>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</si>
  <si>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</si>
  <si>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</si>
  <si>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</si>
  <si>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</si>
  <si>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</si>
  <si>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</si>
  <si>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</si>
  <si>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</si>
  <si>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</si>
  <si>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</si>
  <si>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</si>
  <si>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</si>
  <si>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</si>
  <si>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</si>
  <si>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</si>
  <si>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</si>
  <si>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</si>
  <si>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</si>
  <si>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</si>
  <si>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</si>
  <si>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</si>
  <si>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</si>
  <si>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</si>
  <si>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</si>
  <si>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</si>
  <si>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</si>
  <si>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</si>
  <si>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</si>
  <si>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</si>
  <si>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</si>
  <si>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</si>
  <si>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</si>
  <si>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</si>
  <si>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</si>
  <si>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</si>
  <si>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</si>
  <si>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</si>
  <si>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</si>
  <si>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</si>
  <si>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</si>
  <si>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</si>
  <si>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</si>
  <si>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</si>
  <si>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</si>
  <si>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</si>
  <si>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</si>
  <si>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</si>
  <si>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</si>
  <si>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</si>
  <si>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</si>
  <si>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</si>
  <si>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</si>
  <si>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</si>
  <si>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</si>
  <si>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</si>
  <si>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</si>
  <si>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</si>
  <si>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</si>
  <si>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</si>
  <si>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</si>
  <si>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</si>
  <si>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</si>
  <si>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</si>
  <si>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</si>
  <si>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</si>
  <si>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</si>
  <si>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</si>
  <si>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</si>
  <si>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</si>
  <si>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</si>
  <si>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</si>
  <si>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</si>
  <si>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</si>
  <si>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</si>
  <si>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</si>
  <si>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</si>
  <si>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</si>
  <si>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</si>
  <si>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</si>
  <si>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</si>
  <si>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</si>
  <si>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</si>
  <si>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</si>
  <si>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</si>
  <si>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</si>
  <si>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</si>
  <si>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</si>
  <si>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</si>
  <si>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</si>
  <si>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</si>
  <si>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</si>
  <si>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</si>
  <si>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</si>
  <si>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</si>
  <si>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</si>
  <si>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</si>
  <si>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</si>
  <si>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</si>
  <si>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</si>
  <si>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</si>
  <si>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</si>
  <si>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</si>
  <si>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</si>
  <si>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</si>
  <si>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</si>
  <si>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</si>
  <si>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</si>
  <si>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</si>
  <si>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</si>
  <si>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</si>
  <si>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</si>
  <si>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</si>
  <si>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</si>
  <si>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</si>
  <si>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</si>
  <si>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</si>
  <si>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</si>
  <si>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</si>
  <si>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</si>
  <si>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</si>
  <si>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</si>
  <si>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</si>
  <si>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</si>
  <si>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</si>
  <si>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</si>
  <si>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</si>
  <si>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</si>
  <si>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</si>
  <si>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</si>
  <si>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</si>
  <si>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</si>
  <si>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</si>
  <si>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</si>
  <si>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</si>
  <si>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</si>
  <si>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</si>
  <si>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</si>
  <si>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</si>
  <si>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</si>
  <si>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</si>
  <si>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</si>
  <si>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</si>
  <si>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</si>
  <si>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</si>
  <si>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</si>
  <si>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</si>
  <si>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</si>
  <si>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</si>
  <si>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</si>
  <si>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</si>
  <si>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</si>
  <si>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</si>
  <si>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</si>
  <si>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</si>
  <si>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</si>
  <si>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</si>
  <si>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</si>
  <si>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</si>
  <si>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</si>
  <si>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</si>
  <si>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</si>
  <si>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</si>
  <si>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</si>
  <si>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</si>
  <si>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</si>
  <si>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</si>
  <si>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</si>
  <si>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</si>
  <si>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</si>
  <si>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</si>
  <si>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</si>
  <si>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</si>
  <si>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</si>
  <si>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</si>
  <si>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</si>
  <si>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</si>
  <si>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</si>
  <si>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</si>
  <si>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</si>
  <si>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</si>
  <si>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</si>
  <si>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</si>
  <si>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</si>
  <si>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</si>
  <si>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</si>
  <si>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</si>
  <si>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</si>
  <si>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</si>
  <si>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</si>
  <si>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</si>
  <si>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</si>
  <si>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</si>
  <si>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</si>
  <si>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</si>
  <si>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</si>
  <si>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</si>
  <si>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</si>
  <si>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</si>
  <si>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</si>
  <si>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</si>
  <si>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</si>
  <si>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</si>
  <si>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</si>
  <si>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</si>
  <si>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</si>
  <si>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</si>
  <si>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</si>
  <si>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</si>
  <si>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</si>
  <si>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</si>
  <si>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</si>
  <si>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</si>
  <si>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</si>
  <si>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</si>
  <si>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</si>
  <si>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</si>
  <si>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</si>
  <si>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</si>
  <si>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</si>
  <si>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</si>
  <si>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</si>
  <si>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</si>
  <si>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</si>
  <si>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</si>
  <si>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</si>
  <si>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</si>
  <si>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</si>
  <si>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</si>
  <si>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</si>
  <si>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</si>
  <si>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</si>
  <si>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</si>
  <si>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</si>
  <si>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</si>
  <si>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</si>
  <si>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</si>
  <si>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</si>
  <si>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</si>
  <si>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</si>
  <si>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</si>
  <si>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</si>
  <si>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</si>
  <si>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</si>
  <si>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</si>
  <si>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</si>
  <si>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</si>
  <si>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</si>
  <si>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</si>
  <si>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</si>
  <si>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</si>
  <si>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</si>
  <si>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</si>
  <si>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</si>
  <si>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</si>
  <si>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</si>
  <si>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</si>
  <si>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</si>
  <si>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</si>
  <si>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</si>
  <si>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</si>
  <si>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</si>
  <si>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</si>
  <si>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</si>
  <si>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</si>
  <si>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</si>
  <si>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</si>
  <si>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</si>
  <si>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</si>
  <si>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</si>
  <si>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</si>
  <si>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</si>
  <si>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</si>
  <si>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</si>
  <si>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</si>
  <si>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</si>
  <si>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</si>
  <si>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</si>
  <si>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</si>
  <si>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</si>
  <si>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</si>
  <si>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</si>
  <si>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</si>
  <si>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</si>
  <si>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</si>
  <si>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</si>
  <si>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</si>
  <si>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</si>
  <si>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</si>
  <si>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</si>
  <si>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</si>
  <si>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</si>
  <si>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</si>
  <si>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</si>
  <si>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</si>
  <si>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</si>
  <si>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</si>
  <si>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</si>
  <si>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</si>
  <si>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</si>
  <si>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</si>
  <si>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</si>
  <si>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</si>
  <si>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</si>
  <si>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</si>
  <si>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</si>
  <si>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</si>
  <si>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</si>
  <si>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</si>
  <si>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</si>
  <si>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</si>
  <si>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</si>
  <si>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</si>
  <si>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</si>
  <si>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</si>
  <si>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</si>
  <si>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</si>
  <si>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</si>
  <si>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</si>
  <si>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</si>
  <si>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</si>
  <si>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</si>
  <si>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</si>
  <si>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</si>
  <si>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</si>
  <si>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</si>
  <si>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</si>
  <si>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</si>
  <si>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</si>
  <si>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</si>
  <si>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</si>
  <si>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</si>
  <si>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</si>
  <si>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</si>
  <si>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</si>
  <si>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</si>
  <si>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</si>
  <si>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</si>
  <si>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</si>
  <si>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</si>
  <si>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</si>
  <si>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</si>
  <si>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</si>
  <si>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</si>
  <si>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</si>
  <si>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</si>
  <si>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</si>
  <si>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</si>
  <si>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</si>
  <si>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</si>
  <si>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</si>
  <si>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</si>
  <si>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</si>
  <si>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</si>
  <si>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</si>
  <si>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</si>
  <si>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</si>
  <si>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</si>
  <si>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</si>
  <si>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</si>
  <si>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</si>
  <si>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</si>
  <si>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</si>
  <si>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</si>
  <si>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</si>
  <si>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</si>
  <si>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</si>
  <si>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</si>
  <si>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</si>
  <si>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</si>
  <si>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</si>
  <si>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</si>
  <si>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</si>
  <si>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</si>
  <si>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</si>
  <si>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</si>
  <si>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</si>
  <si>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</si>
  <si>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</si>
  <si>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</si>
  <si>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</si>
  <si>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</si>
  <si>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</si>
  <si>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</si>
  <si>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</si>
  <si>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</si>
  <si>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</si>
  <si>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</si>
  <si>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</si>
  <si>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</si>
  <si>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</si>
  <si>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</si>
  <si>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</si>
  <si>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</si>
  <si>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</si>
  <si>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</si>
  <si>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</si>
  <si>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</si>
  <si>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</si>
  <si>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</si>
  <si>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</si>
  <si>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</si>
  <si>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</si>
  <si>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</si>
  <si>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</si>
  <si>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</si>
  <si>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</si>
  <si>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</si>
  <si>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</si>
  <si>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</si>
  <si>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</si>
  <si>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</si>
  <si>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</si>
  <si>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</si>
  <si>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</si>
  <si>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</si>
  <si>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</si>
  <si>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</si>
  <si>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</si>
  <si>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</si>
  <si>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</si>
  <si>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</si>
  <si>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</si>
  <si>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</si>
  <si>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</si>
  <si>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</si>
  <si>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</si>
  <si>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</si>
  <si>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</si>
  <si>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</si>
  <si>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</si>
  <si>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</si>
  <si>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</si>
  <si>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</si>
  <si>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</si>
  <si>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</si>
  <si>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</si>
  <si>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</si>
  <si>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</si>
  <si>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</si>
  <si>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</si>
  <si>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</si>
  <si>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</si>
  <si>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</si>
  <si>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</si>
  <si>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</si>
  <si>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</si>
  <si>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</si>
  <si>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</si>
  <si>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</si>
  <si>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</si>
  <si>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</si>
  <si>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</si>
  <si>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</si>
  <si>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</si>
  <si>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</si>
  <si>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</si>
  <si>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</si>
  <si>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</si>
  <si>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</si>
  <si>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</si>
  <si>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</si>
  <si>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</si>
  <si>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</si>
  <si>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</si>
  <si>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</si>
  <si>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</si>
  <si>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</si>
  <si>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</si>
  <si>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</si>
  <si>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</si>
  <si>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</si>
  <si>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</si>
  <si>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</si>
  <si>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</si>
  <si>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</si>
  <si>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</si>
  <si>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</si>
  <si>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</si>
  <si>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</si>
  <si>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</si>
  <si>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</si>
  <si>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</si>
  <si>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</si>
  <si>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</si>
  <si>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</si>
  <si>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</si>
  <si>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</si>
  <si>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</si>
  <si>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</si>
  <si>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</si>
  <si>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</si>
  <si>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</si>
  <si>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</si>
  <si>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</si>
  <si>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</si>
  <si>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</si>
  <si>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</si>
  <si>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</si>
  <si>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</si>
  <si>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</si>
  <si>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</si>
  <si>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</si>
  <si>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</si>
  <si>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</si>
  <si>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</si>
  <si>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</si>
  <si>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</si>
  <si>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</si>
  <si>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</si>
  <si>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</si>
  <si>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</si>
  <si>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</si>
  <si>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</si>
  <si>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</si>
  <si>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</si>
  <si>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</si>
  <si>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</si>
  <si>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</si>
  <si>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</si>
  <si>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</si>
  <si>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</si>
  <si>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</si>
  <si>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</si>
  <si>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</si>
  <si>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</si>
  <si>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</si>
  <si>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</si>
  <si>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</si>
  <si>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</si>
  <si>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</si>
  <si>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</si>
  <si>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</si>
  <si>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</si>
  <si>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</si>
  <si>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</si>
  <si>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</si>
  <si>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</si>
  <si>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</si>
  <si>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</si>
  <si>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</si>
  <si>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</si>
  <si>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</si>
  <si>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</si>
  <si>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</si>
  <si>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</si>
  <si>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</si>
  <si>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</si>
  <si>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</si>
  <si>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</si>
  <si>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</si>
  <si>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</si>
  <si>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</si>
  <si>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</si>
  <si>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</si>
  <si>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</si>
  <si>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</si>
  <si>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</si>
  <si>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</si>
  <si>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</si>
  <si>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</si>
  <si>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</si>
  <si>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</si>
  <si>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</si>
  <si>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</si>
  <si>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</si>
  <si>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</si>
  <si>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</si>
  <si>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</si>
  <si>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</si>
  <si>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</si>
  <si>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</si>
  <si>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</si>
  <si>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</si>
  <si>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</si>
  <si>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</si>
  <si>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</si>
  <si>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</si>
  <si>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</si>
  <si>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</si>
  <si>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</si>
  <si>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</si>
  <si>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</si>
  <si>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</si>
  <si>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</si>
  <si>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</si>
  <si>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</si>
  <si>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</si>
  <si>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</si>
  <si>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</si>
  <si>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</si>
  <si>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</si>
  <si>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</si>
  <si>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</si>
  <si>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</si>
  <si>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</si>
  <si>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</si>
  <si>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</si>
  <si>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</si>
  <si>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</si>
  <si>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</si>
  <si>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</si>
  <si>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</si>
  <si>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</si>
  <si>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</si>
  <si>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</si>
  <si>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</si>
  <si>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</si>
  <si>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</si>
  <si>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</si>
  <si>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</si>
  <si>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</si>
  <si>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</si>
  <si>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</si>
  <si>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</si>
  <si>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</si>
  <si>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</si>
  <si>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</si>
  <si>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</si>
  <si>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</si>
  <si>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</si>
  <si>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</si>
  <si>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</si>
  <si>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</si>
  <si>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</si>
  <si>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</si>
  <si>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</si>
  <si>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</si>
  <si>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</si>
  <si>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</si>
  <si>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</si>
  <si>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</si>
  <si>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</si>
  <si>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</si>
  <si>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</si>
  <si>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</si>
  <si>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</si>
  <si>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</si>
  <si>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</si>
  <si>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</si>
  <si>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</si>
  <si>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</si>
  <si>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</si>
  <si>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</si>
  <si>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</si>
  <si>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</si>
  <si>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</si>
  <si>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</si>
  <si>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</si>
  <si>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</si>
  <si>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</si>
  <si>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</si>
  <si>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</si>
  <si>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</si>
  <si>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</si>
  <si>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</si>
  <si>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</si>
  <si>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</si>
  <si>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</si>
  <si>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</si>
  <si>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</si>
  <si>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</si>
  <si>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</si>
  <si>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</si>
  <si>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</si>
  <si>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</si>
  <si>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</si>
  <si>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</si>
  <si>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</si>
  <si>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</si>
  <si>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</si>
  <si>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</si>
  <si>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</si>
  <si>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</si>
  <si>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</si>
  <si>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</si>
  <si>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</si>
  <si>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</si>
  <si>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</si>
  <si>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</si>
  <si>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</si>
  <si>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</si>
  <si>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</si>
  <si>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</si>
  <si>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</si>
  <si>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</si>
  <si>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</si>
  <si>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</si>
  <si>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</si>
  <si>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</si>
  <si>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</si>
  <si>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</si>
  <si>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</si>
  <si>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</si>
  <si>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</si>
  <si>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</si>
  <si>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</si>
  <si>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</si>
  <si>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</si>
  <si>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</si>
  <si>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</si>
  <si>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</si>
  <si>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</si>
  <si>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</si>
  <si>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</si>
  <si>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</si>
  <si>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</si>
  <si>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</si>
  <si>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</si>
  <si>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</si>
  <si>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</si>
  <si>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</si>
  <si>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</si>
  <si>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</si>
  <si>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</si>
  <si>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</si>
  <si>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</si>
  <si>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</si>
  <si>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</si>
  <si>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</si>
  <si>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</si>
  <si>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</si>
  <si>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</si>
  <si>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</si>
  <si>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</si>
  <si>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</si>
  <si>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</si>
  <si>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</si>
  <si>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</si>
  <si>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</si>
  <si>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</si>
  <si>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</si>
  <si>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</si>
  <si>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</si>
  <si>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</si>
  <si>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</si>
  <si>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</si>
  <si>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</si>
  <si>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</si>
  <si>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</si>
  <si>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</si>
  <si>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</si>
  <si>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</si>
  <si>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</si>
  <si>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</si>
  <si>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</si>
  <si>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</si>
  <si>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</si>
  <si>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</si>
  <si>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</si>
  <si>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</si>
  <si>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</si>
  <si>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</si>
  <si>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</si>
  <si>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</si>
  <si>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</si>
  <si>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</si>
  <si>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</si>
  <si>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</si>
  <si>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</si>
  <si>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</si>
  <si>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</si>
  <si>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</si>
  <si>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</si>
  <si>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</si>
  <si>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</si>
  <si>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</si>
  <si>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</si>
  <si>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</si>
  <si>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</si>
  <si>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</si>
  <si>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</si>
  <si>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</si>
  <si>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</si>
  <si>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</si>
  <si>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</si>
  <si>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</si>
  <si>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</si>
  <si>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</si>
  <si>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</si>
  <si>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</si>
  <si>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</si>
  <si>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</si>
  <si>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</si>
  <si>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</si>
  <si>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</si>
  <si>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</si>
  <si>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</si>
  <si>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</si>
  <si>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</si>
  <si>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</si>
  <si>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</si>
  <si>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</si>
  <si>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</si>
  <si>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</si>
  <si>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</si>
  <si>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</si>
  <si>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</si>
  <si>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</si>
  <si>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</si>
  <si>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</si>
  <si>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</si>
  <si>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</si>
  <si>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</si>
  <si>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</si>
  <si>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</si>
  <si>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</si>
  <si>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</si>
  <si>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</si>
  <si>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</si>
  <si>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</si>
  <si>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</si>
  <si>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</si>
  <si>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</si>
  <si>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</si>
  <si>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</si>
  <si>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</si>
  <si>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</si>
  <si>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</si>
  <si>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</si>
  <si>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</si>
  <si>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</si>
  <si>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</si>
  <si>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</si>
  <si>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</si>
  <si>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</si>
  <si>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</si>
  <si>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</si>
  <si>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</si>
  <si>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</si>
  <si>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</si>
  <si>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</si>
  <si>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</si>
  <si>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</si>
  <si>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</si>
  <si>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</si>
  <si>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</si>
  <si>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</si>
  <si>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</si>
  <si>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</si>
  <si>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</si>
  <si>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</si>
  <si>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</si>
  <si>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</si>
  <si>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</si>
  <si>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</si>
  <si>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</si>
  <si>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</si>
  <si>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</si>
  <si>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</si>
  <si>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</si>
  <si>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</si>
  <si>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</si>
  <si>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</si>
  <si>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</si>
  <si>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</si>
  <si>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</si>
  <si>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</si>
  <si>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</si>
  <si>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</si>
  <si>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</si>
  <si>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</si>
  <si>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</si>
  <si>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</si>
  <si>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</si>
  <si>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</si>
  <si>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</si>
  <si>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</si>
  <si>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</si>
  <si>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</si>
  <si>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</si>
  <si>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</si>
  <si>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</si>
  <si>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</si>
  <si>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</si>
  <si>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</si>
  <si>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</si>
  <si>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</si>
  <si>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</si>
  <si>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</si>
  <si>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</si>
  <si>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</si>
  <si>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</si>
  <si>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</si>
  <si>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</si>
  <si>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</si>
  <si>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</si>
  <si>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</si>
  <si>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</si>
  <si>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</si>
  <si>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</si>
  <si>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</si>
  <si>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</si>
  <si>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</si>
  <si>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</si>
  <si>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</si>
  <si>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</si>
  <si>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</si>
  <si>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</si>
  <si>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</si>
  <si>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</si>
  <si>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</si>
  <si>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</si>
  <si>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</si>
  <si>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</si>
  <si>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</si>
  <si>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</si>
  <si>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</si>
  <si>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</si>
  <si>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</si>
  <si>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</si>
  <si>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</si>
  <si>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</si>
  <si>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</si>
  <si>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</si>
  <si>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</si>
  <si>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</si>
  <si>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</si>
  <si>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</si>
  <si>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</si>
  <si>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</si>
  <si>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</si>
  <si>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</si>
  <si>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</si>
  <si>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</si>
  <si>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</si>
  <si>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</si>
  <si>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</si>
  <si>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</si>
  <si>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</si>
  <si>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</si>
  <si>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</si>
  <si>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</si>
  <si>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</si>
  <si>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</si>
  <si>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</si>
  <si>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</si>
  <si>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</si>
  <si>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</si>
  <si>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</si>
  <si>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</si>
  <si>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</si>
  <si>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</si>
  <si>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</si>
  <si>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</si>
  <si>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</si>
  <si>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</si>
  <si>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</si>
  <si>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</si>
  <si>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</si>
  <si>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</si>
  <si>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</si>
  <si>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</si>
  <si>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</si>
  <si>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</si>
  <si>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</si>
  <si>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</si>
  <si>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</si>
  <si>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</si>
  <si>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</si>
  <si>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</si>
  <si>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</si>
  <si>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</si>
  <si>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</si>
  <si>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</si>
  <si>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</si>
  <si>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</si>
  <si>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</si>
  <si>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</si>
  <si>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</si>
  <si>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</si>
  <si>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</si>
  <si>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</si>
  <si>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</si>
  <si>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</si>
  <si>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</si>
  <si>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</si>
  <si>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</si>
  <si>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</si>
  <si>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</si>
  <si>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</si>
  <si>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</si>
  <si>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</si>
  <si>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</si>
  <si>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</si>
  <si>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</si>
  <si>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</si>
  <si>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</si>
  <si>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</si>
  <si>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</si>
  <si>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</si>
  <si>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</si>
  <si>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</si>
  <si>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</si>
  <si>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</si>
  <si>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</si>
  <si>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</si>
  <si>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</si>
  <si>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</si>
  <si>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</si>
  <si>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</si>
  <si>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</si>
  <si>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</si>
  <si>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</si>
  <si>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</si>
  <si>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</si>
  <si>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</si>
  <si>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</si>
  <si>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</si>
  <si>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</si>
  <si>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</si>
  <si>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</si>
  <si>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</si>
  <si>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</si>
  <si>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</si>
  <si>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</si>
  <si>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</si>
  <si>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</si>
  <si>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</si>
  <si>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</si>
  <si>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</si>
  <si>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</si>
  <si>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</si>
  <si>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</si>
  <si>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</si>
  <si>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</si>
  <si>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</si>
  <si>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</si>
  <si>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</si>
  <si>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</si>
  <si>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</si>
  <si>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</si>
  <si>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</si>
  <si>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</si>
  <si>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</si>
  <si>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</si>
  <si>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</si>
  <si>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</si>
  <si>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</si>
  <si>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</si>
  <si>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</si>
  <si>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</si>
  <si>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</si>
  <si>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</si>
  <si>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</si>
  <si>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</si>
  <si>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</si>
  <si>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</si>
  <si>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</si>
  <si>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</si>
  <si>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</si>
  <si>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</si>
  <si>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</si>
  <si>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</si>
  <si>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</si>
  <si>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</si>
  <si>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</si>
  <si>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</si>
  <si>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</si>
  <si>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</si>
  <si>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</si>
  <si>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</si>
  <si>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</si>
  <si>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</si>
  <si>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</si>
  <si>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</si>
  <si>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</si>
  <si>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</si>
  <si>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</si>
  <si>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</si>
  <si>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</si>
  <si>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</si>
  <si>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</si>
  <si>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</si>
  <si>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</si>
  <si>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</si>
  <si>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</si>
  <si>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</si>
  <si>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</si>
  <si>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</si>
  <si>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</si>
  <si>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</si>
  <si>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</si>
  <si>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</si>
  <si>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</si>
  <si>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</si>
  <si>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</si>
  <si>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</si>
  <si>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</si>
  <si>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</si>
  <si>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</si>
  <si>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</si>
  <si>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</si>
  <si>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</si>
  <si>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</si>
  <si>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</si>
  <si>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</si>
  <si>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</si>
  <si>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</si>
  <si>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</si>
  <si>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</si>
  <si>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</si>
  <si>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</si>
  <si>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</si>
  <si>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</si>
  <si>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</si>
  <si>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</si>
  <si>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</si>
  <si>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</si>
  <si>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</si>
  <si>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</si>
  <si>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</si>
  <si>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</si>
  <si>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</si>
  <si>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</si>
  <si>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</si>
  <si>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</si>
  <si>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</si>
  <si>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</si>
  <si>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</si>
  <si>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</si>
  <si>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</si>
  <si>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</si>
  <si>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</si>
  <si>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</si>
  <si>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</si>
  <si>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</si>
  <si>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</si>
  <si>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</si>
  <si>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</si>
  <si>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</si>
  <si>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</si>
  <si>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</si>
  <si>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</si>
  <si>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</si>
  <si>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</si>
  <si>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</si>
  <si>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</si>
  <si>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</si>
  <si>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</si>
  <si>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</si>
  <si>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</si>
  <si>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</si>
  <si>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</si>
  <si>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</si>
  <si>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</si>
  <si>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</si>
  <si>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</si>
  <si>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</si>
  <si>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</si>
  <si>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</si>
  <si>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</si>
  <si>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</si>
  <si>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</si>
  <si>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</si>
  <si>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</si>
  <si>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</si>
  <si>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</si>
  <si>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</si>
  <si>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</si>
  <si>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</si>
  <si>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</si>
  <si>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</si>
  <si>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</si>
  <si>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</si>
  <si>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</si>
  <si>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</si>
  <si>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</si>
  <si>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</si>
  <si>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</si>
  <si>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</si>
  <si>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</si>
  <si>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</si>
  <si>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</si>
  <si>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</si>
  <si>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</si>
  <si>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</si>
  <si>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</si>
  <si>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</si>
  <si>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</si>
  <si>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</si>
  <si>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</si>
  <si>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</si>
  <si>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</si>
  <si>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</si>
  <si>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</si>
  <si>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</si>
  <si>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</si>
  <si>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</si>
  <si>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</si>
  <si>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</si>
  <si>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</si>
  <si>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</si>
  <si>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</si>
  <si>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</si>
  <si>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</si>
  <si>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</si>
  <si>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</si>
  <si>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</si>
  <si>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</si>
  <si>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</si>
  <si>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</si>
  <si>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</si>
  <si>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</si>
  <si>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</si>
  <si>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</si>
  <si>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</si>
  <si>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</si>
  <si>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</si>
  <si>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</si>
  <si>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</si>
  <si>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</si>
  <si>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</si>
  <si>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</si>
  <si>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</si>
  <si>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</si>
  <si>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</si>
  <si>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</si>
  <si>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</si>
  <si>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</si>
  <si>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</si>
  <si>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</si>
  <si>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</si>
  <si>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</si>
  <si>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</si>
  <si>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</si>
  <si>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</si>
  <si>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</si>
  <si>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</si>
  <si>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</si>
  <si>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</si>
  <si>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</si>
  <si>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</si>
  <si>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</si>
  <si>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</si>
  <si>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</si>
  <si>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</si>
  <si>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</si>
  <si>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</si>
  <si>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</si>
  <si>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</si>
  <si>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</si>
  <si>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</si>
  <si>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</si>
  <si>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</si>
  <si>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</si>
  <si>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</si>
  <si>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</si>
  <si>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</si>
  <si>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</si>
  <si>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-4</t>
  </si>
  <si>
    <t>+4</t>
  </si>
  <si>
    <t>+3</t>
  </si>
  <si>
    <t>-3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</si>
  <si>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</si>
  <si>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</si>
  <si>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</si>
  <si>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</si>
  <si>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</si>
  <si>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</si>
  <si>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</si>
  <si>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</si>
  <si>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</si>
  <si>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UCI punten per 24/07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</si>
  <si>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</si>
  <si>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</si>
  <si>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</si>
  <si>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</si>
  <si>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</si>
  <si>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</si>
  <si>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</si>
  <si>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</si>
  <si>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</si>
  <si>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</si>
  <si>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</si>
  <si>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</si>
  <si>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</si>
  <si>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</si>
  <si>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</si>
  <si>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</si>
  <si>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</si>
  <si>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</si>
  <si>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</si>
  <si>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</si>
  <si>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</si>
  <si>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</si>
  <si>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</si>
  <si>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</si>
  <si>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</si>
  <si>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</si>
  <si>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</si>
  <si>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</si>
  <si>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Wereldkampioenschappen Tijdrit (WK)</t>
  </si>
  <si>
    <t>Wereldkampioenschappen Wegwedstrijd (WK)</t>
  </si>
  <si>
    <t>Uitslag Clasica San Sebastian (1.WT)</t>
  </si>
  <si>
    <t>Algemeen Klassement na Clasica San Sebastian (1.WT)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</si>
  <si>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</si>
  <si>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</si>
  <si>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</si>
  <si>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</si>
  <si>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</si>
  <si>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</si>
  <si>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</si>
  <si>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</si>
  <si>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</si>
  <si>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</si>
  <si>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</si>
  <si>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</si>
  <si>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</si>
  <si>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</si>
  <si>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</si>
  <si>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</si>
  <si>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</si>
  <si>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</si>
  <si>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</si>
  <si>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</si>
  <si>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</si>
  <si>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</si>
  <si>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</si>
  <si>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</si>
  <si>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</si>
  <si>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</si>
  <si>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</si>
  <si>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</si>
  <si>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</si>
  <si>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</si>
  <si>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</si>
  <si>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</si>
  <si>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</si>
  <si>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UCI punten per 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</si>
</sst>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5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0" fontId="22" fillId="0" borderId="0" xfId="35" applyNumberFormat="1" applyFont="1" applyAlignment="1" applyProtection="1">
      <alignment horizontal="left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22" fillId="0" borderId="0" xfId="0" applyFont="1" applyBorder="1"/>
    <xf numFmtId="1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 applyProtection="1">
      <alignment horizontal="left"/>
      <protection locked="0"/>
    </xf>
    <xf numFmtId="0" fontId="22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center"/>
    </xf>
    <xf numFmtId="0" fontId="142" fillId="0" borderId="0" xfId="0" applyFont="1"/>
    <xf numFmtId="0" fontId="0" fillId="0" borderId="0" xfId="0" applyFont="1"/>
    <xf numFmtId="0" fontId="0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22" fillId="0" borderId="0" xfId="0" applyNumberFormat="1" applyFont="1" applyAlignment="1">
      <alignment horizontal="center"/>
    </xf>
    <xf numFmtId="0" fontId="45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74" fillId="0" borderId="0" xfId="0" applyNumberFormat="1" applyFont="1" applyAlignment="1">
      <alignment horizontal="center"/>
    </xf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thymen-arensma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thibaut-pinot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printerSettings" Target="../printerSettings/printerSettings1.bin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valentin-madouas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adam-toupalik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geraint-thomas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en-o-connor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santiago-buitrago-sanchez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einer-augusto-rubio-reyes" TargetMode="External"/><Relationship Id="rId1307" Type="http://schemas.openxmlformats.org/officeDocument/2006/relationships/hyperlink" Target="https://www.procyclingstats.com/rider/juan-ayuso-pesquera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marcel-camprubi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nicolo-parisin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arnaud-de-lie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mikel-land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damiano-caruso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derek-gee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august-jensen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matej-mohoric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filippo-ganna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romain-bardet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mattias-skjelmose-jensen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tao-geoghegan-hart" TargetMode="External"/><Relationship Id="rId1306" Type="http://schemas.openxmlformats.org/officeDocument/2006/relationships/hyperlink" Target="https://www.procyclingstats.com/rider/ion-izagirre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jai-hindley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thomas-pidcock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olav-kooij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jonathan-milan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jon-agirre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ichael-matthew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guillaume-martin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matteo-jorgenson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tiesj-benoot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xabier-berasategi-garmendia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sepp-kuss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carlos-rodriguez-cano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brandon-mcnulty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andreas-leknessund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ben-healy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mason-hollyma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adam-yat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simon-yates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giulio-ciccon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tijmen-graat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michael-woods" TargetMode="External"/><Relationship Id="rId1304" Type="http://schemas.openxmlformats.org/officeDocument/2006/relationships/hyperlink" Target="https://www.procyclingstats.com/rider/afonso-eulalio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neilson-powless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felix-gall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david-gaudu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rc-hirschi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pablo-castrillo-zapater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744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5722</v>
      </c>
      <c r="G1" s="129"/>
      <c r="J1"/>
      <c r="K1" s="215" t="s">
        <v>5721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1998</v>
      </c>
      <c r="F2" s="27"/>
      <c r="G2" s="17" t="s">
        <v>40</v>
      </c>
      <c r="H2" s="265" t="s">
        <v>1696</v>
      </c>
      <c r="J2" s="208"/>
      <c r="K2" s="450" t="s">
        <v>4514</v>
      </c>
      <c r="L2" s="101"/>
      <c r="M2" s="207" t="s">
        <v>1617</v>
      </c>
      <c r="N2" s="27" t="s">
        <v>1998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800</v>
      </c>
      <c r="D3" s="87" t="s">
        <v>1456</v>
      </c>
      <c r="E3" s="337" t="s">
        <v>4058</v>
      </c>
      <c r="G3" s="67">
        <f>$AQ$672</f>
        <v>22524.750000000004</v>
      </c>
      <c r="H3" s="299" t="s">
        <v>5662</v>
      </c>
      <c r="I3" s="219"/>
      <c r="J3" s="331" t="s">
        <v>0</v>
      </c>
      <c r="K3" s="63" t="s">
        <v>3365</v>
      </c>
      <c r="M3" s="269" t="s">
        <v>4031</v>
      </c>
      <c r="N3" s="337" t="s">
        <v>4094</v>
      </c>
      <c r="P3" s="67">
        <f>$AIO$672-16006.7</f>
        <v>566.50000000000364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63" t="s">
        <v>746</v>
      </c>
      <c r="D4" s="87" t="s">
        <v>1424</v>
      </c>
      <c r="E4" s="337" t="s">
        <v>4066</v>
      </c>
      <c r="G4" s="67">
        <f>$FV$672</f>
        <v>22053.150000000005</v>
      </c>
      <c r="H4" s="299" t="s">
        <v>5662</v>
      </c>
      <c r="I4" s="219"/>
      <c r="J4" s="331" t="s">
        <v>2</v>
      </c>
      <c r="K4" s="63" t="s">
        <v>788</v>
      </c>
      <c r="M4" s="288" t="s">
        <v>1470</v>
      </c>
      <c r="N4" s="337" t="s">
        <v>4080</v>
      </c>
      <c r="P4" s="67">
        <f>$OD$672-10379.9</f>
        <v>531.100000000004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37</v>
      </c>
      <c r="D5" s="87" t="s">
        <v>1416</v>
      </c>
      <c r="E5" s="337" t="s">
        <v>4063</v>
      </c>
      <c r="G5" s="67">
        <f>$DB$672</f>
        <v>21828.399999999991</v>
      </c>
      <c r="H5" s="299" t="s">
        <v>5663</v>
      </c>
      <c r="I5" s="28"/>
      <c r="J5" s="331" t="s">
        <v>3</v>
      </c>
      <c r="K5" s="63" t="s">
        <v>3375</v>
      </c>
      <c r="M5" s="269" t="s">
        <v>4041</v>
      </c>
      <c r="N5" s="337" t="s">
        <v>4091</v>
      </c>
      <c r="P5" s="67">
        <f>$AMA$672-16963</f>
        <v>469.79999999999927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2006</v>
      </c>
      <c r="D6" s="87" t="s">
        <v>1481</v>
      </c>
      <c r="E6" s="337" t="s">
        <v>4078</v>
      </c>
      <c r="G6" s="67">
        <f>$RY$672</f>
        <v>21715.749999999996</v>
      </c>
      <c r="H6" s="299" t="s">
        <v>5664</v>
      </c>
      <c r="I6" s="219"/>
      <c r="J6" s="331" t="s">
        <v>5</v>
      </c>
      <c r="K6" s="277" t="s">
        <v>2051</v>
      </c>
      <c r="M6" s="288" t="s">
        <v>2398</v>
      </c>
      <c r="N6" s="337" t="s">
        <v>4090</v>
      </c>
      <c r="P6" s="67">
        <f>$AAY$672-13729.85</f>
        <v>466.99999999999636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2345</v>
      </c>
      <c r="D7" s="87" t="s">
        <v>1459</v>
      </c>
      <c r="E7" s="337" t="s">
        <v>4062</v>
      </c>
      <c r="G7" s="67">
        <f>$BR$672</f>
        <v>21591</v>
      </c>
      <c r="H7" s="299" t="s">
        <v>5662</v>
      </c>
      <c r="J7" s="331" t="s">
        <v>7</v>
      </c>
      <c r="K7" s="277" t="s">
        <v>2008</v>
      </c>
      <c r="M7" s="288" t="s">
        <v>1852</v>
      </c>
      <c r="N7" s="337" t="s">
        <v>4086</v>
      </c>
      <c r="P7" s="67">
        <f>$VB$672-17188.9</f>
        <v>460.80000000001019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2346</v>
      </c>
      <c r="D8" s="269" t="s">
        <v>1454</v>
      </c>
      <c r="E8" s="337" t="s">
        <v>4056</v>
      </c>
      <c r="G8" s="67">
        <f>$Y$672</f>
        <v>21372.2</v>
      </c>
      <c r="H8" s="299" t="s">
        <v>5663</v>
      </c>
      <c r="J8" s="331" t="s">
        <v>8</v>
      </c>
      <c r="K8" s="63" t="s">
        <v>3363</v>
      </c>
      <c r="M8" s="269" t="s">
        <v>4029</v>
      </c>
      <c r="N8" s="337" t="s">
        <v>4093</v>
      </c>
      <c r="P8" s="67">
        <f>$AHW$672-18794.05</f>
        <v>418.20000000000073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77" t="s">
        <v>783</v>
      </c>
      <c r="D9" s="269" t="s">
        <v>1414</v>
      </c>
      <c r="E9" s="337" t="s">
        <v>4058</v>
      </c>
      <c r="G9" s="67">
        <f>$CJ$672</f>
        <v>21369.999999999985</v>
      </c>
      <c r="H9" s="299" t="s">
        <v>5663</v>
      </c>
      <c r="I9" s="277"/>
      <c r="J9" s="331" t="s">
        <v>10</v>
      </c>
      <c r="K9" s="63" t="s">
        <v>3374</v>
      </c>
      <c r="M9" s="269" t="s">
        <v>4040</v>
      </c>
      <c r="N9" s="337" t="s">
        <v>4097</v>
      </c>
      <c r="P9" s="67">
        <f>$ALR$672-14817.75</f>
        <v>415.20000000000073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19" t="s">
        <v>1662</v>
      </c>
      <c r="D10" s="87" t="s">
        <v>1429</v>
      </c>
      <c r="E10" s="337" t="s">
        <v>4060</v>
      </c>
      <c r="G10" s="67">
        <f>$HO$672</f>
        <v>21342.300000000007</v>
      </c>
      <c r="H10" s="299" t="s">
        <v>5665</v>
      </c>
      <c r="I10" s="219"/>
      <c r="J10" s="331" t="s">
        <v>12</v>
      </c>
      <c r="K10" s="63" t="s">
        <v>3381</v>
      </c>
      <c r="M10" s="269" t="s">
        <v>4048</v>
      </c>
      <c r="N10" s="337" t="s">
        <v>4096</v>
      </c>
      <c r="P10" s="67">
        <f>$AOL$672-19946.1</f>
        <v>412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9</v>
      </c>
      <c r="D11" s="269" t="s">
        <v>1463</v>
      </c>
      <c r="E11" s="337" t="s">
        <v>4071</v>
      </c>
      <c r="G11" s="67">
        <f>$LS$672</f>
        <v>21223.149999999994</v>
      </c>
      <c r="H11" s="299" t="s">
        <v>5666</v>
      </c>
      <c r="I11" s="219"/>
      <c r="J11" s="331" t="s">
        <v>14</v>
      </c>
      <c r="K11" s="63" t="s">
        <v>180</v>
      </c>
      <c r="M11" s="269" t="s">
        <v>4047</v>
      </c>
      <c r="N11" s="337" t="s">
        <v>4092</v>
      </c>
      <c r="P11" s="67">
        <f>$AOC$672-17433.85</f>
        <v>403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77" t="s">
        <v>779</v>
      </c>
      <c r="D12" s="87" t="s">
        <v>1455</v>
      </c>
      <c r="E12" s="337" t="s">
        <v>4059</v>
      </c>
      <c r="G12" s="67">
        <f>$AH$672</f>
        <v>21137.850000000006</v>
      </c>
      <c r="H12" s="299" t="s">
        <v>5664</v>
      </c>
      <c r="J12" s="331" t="s">
        <v>16</v>
      </c>
      <c r="K12" s="63" t="s">
        <v>3394</v>
      </c>
      <c r="M12" s="269" t="s">
        <v>4053</v>
      </c>
      <c r="N12" s="337" t="s">
        <v>4091</v>
      </c>
      <c r="P12" s="67">
        <f>$AQE$672-17775.9</f>
        <v>390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733</v>
      </c>
      <c r="D13" s="87" t="s">
        <v>1428</v>
      </c>
      <c r="E13" s="337" t="s">
        <v>4073</v>
      </c>
      <c r="G13" s="67">
        <f>$HF$672</f>
        <v>21111.300000000007</v>
      </c>
      <c r="H13" s="299" t="s">
        <v>5664</v>
      </c>
      <c r="I13" s="219"/>
      <c r="J13" s="331" t="s">
        <v>18</v>
      </c>
      <c r="K13" s="277" t="s">
        <v>2005</v>
      </c>
      <c r="M13" s="287" t="s">
        <v>1854</v>
      </c>
      <c r="N13" s="337" t="s">
        <v>4082</v>
      </c>
      <c r="P13" s="67">
        <f>$VT$672-12535.8</f>
        <v>389.40000000000146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19" t="s">
        <v>1647</v>
      </c>
      <c r="D14" s="87" t="s">
        <v>1423</v>
      </c>
      <c r="E14" s="337" t="s">
        <v>4059</v>
      </c>
      <c r="G14" s="67">
        <f>$FM$672</f>
        <v>21104.350000000006</v>
      </c>
      <c r="H14" s="299" t="s">
        <v>5663</v>
      </c>
      <c r="I14" s="28"/>
      <c r="J14" s="331" t="s">
        <v>20</v>
      </c>
      <c r="K14" s="63" t="s">
        <v>3373</v>
      </c>
      <c r="M14" s="269" t="s">
        <v>4039</v>
      </c>
      <c r="N14" s="337" t="s">
        <v>4097</v>
      </c>
      <c r="P14" s="67">
        <f>$ALI$672-16727</f>
        <v>380.10000000000218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63" t="s">
        <v>162</v>
      </c>
      <c r="D15" s="87" t="s">
        <v>1432</v>
      </c>
      <c r="E15" s="337" t="s">
        <v>4068</v>
      </c>
      <c r="G15" s="67">
        <f>$IP$672</f>
        <v>21019.849999999995</v>
      </c>
      <c r="H15" s="299" t="s">
        <v>5664</v>
      </c>
      <c r="J15" s="331" t="s">
        <v>22</v>
      </c>
      <c r="K15" s="277" t="s">
        <v>11</v>
      </c>
      <c r="M15" s="288" t="s">
        <v>1460</v>
      </c>
      <c r="N15" s="337" t="s">
        <v>4057</v>
      </c>
      <c r="P15" s="67">
        <f>$CA$672-19546.15</f>
        <v>374.49999999999636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3209</v>
      </c>
      <c r="D16" s="87" t="s">
        <v>1452</v>
      </c>
      <c r="E16" s="337" t="s">
        <v>4055</v>
      </c>
      <c r="G16" s="67">
        <f>$G$672</f>
        <v>20672.149999999998</v>
      </c>
      <c r="H16" s="299" t="s">
        <v>5678</v>
      </c>
      <c r="I16" s="277"/>
      <c r="J16" s="331" t="s">
        <v>24</v>
      </c>
      <c r="K16" s="277" t="s">
        <v>13</v>
      </c>
      <c r="M16" s="287" t="s">
        <v>1469</v>
      </c>
      <c r="N16" s="337" t="s">
        <v>4079</v>
      </c>
      <c r="P16" s="67">
        <f>$NU$672-15980.35</f>
        <v>372.00000000000364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17</v>
      </c>
      <c r="D17" s="87" t="s">
        <v>1417</v>
      </c>
      <c r="E17" s="337" t="s">
        <v>4064</v>
      </c>
      <c r="G17" s="67">
        <f>$DK$672</f>
        <v>20599.150000000009</v>
      </c>
      <c r="H17" s="299" t="s">
        <v>5664</v>
      </c>
      <c r="I17" s="28"/>
      <c r="J17" s="331" t="s">
        <v>26</v>
      </c>
      <c r="K17" s="277" t="s">
        <v>27</v>
      </c>
      <c r="M17" s="287" t="s">
        <v>1464</v>
      </c>
      <c r="N17" s="337" t="s">
        <v>4076</v>
      </c>
      <c r="P17" s="67">
        <f>$MB$672-15783.85</f>
        <v>371.100000000004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2016</v>
      </c>
      <c r="D18" s="87" t="s">
        <v>1483</v>
      </c>
      <c r="E18" s="337" t="s">
        <v>4074</v>
      </c>
      <c r="G18" s="67">
        <f>$SQ$672</f>
        <v>20573.700000000008</v>
      </c>
      <c r="H18" s="299" t="s">
        <v>5662</v>
      </c>
      <c r="I18" s="277"/>
      <c r="J18" s="331" t="s">
        <v>28</v>
      </c>
      <c r="K18" s="219" t="s">
        <v>1657</v>
      </c>
      <c r="M18" s="288" t="s">
        <v>1479</v>
      </c>
      <c r="N18" s="337" t="s">
        <v>4082</v>
      </c>
      <c r="P18" s="67">
        <f>$RG$672-17168.5</f>
        <v>368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154</v>
      </c>
      <c r="D19" s="87" t="s">
        <v>1453</v>
      </c>
      <c r="E19" s="337" t="s">
        <v>4055</v>
      </c>
      <c r="G19" s="67">
        <f>$P$672</f>
        <v>20553.950000000008</v>
      </c>
      <c r="H19" s="299" t="s">
        <v>5662</v>
      </c>
      <c r="J19" s="331" t="s">
        <v>30</v>
      </c>
      <c r="K19" s="28" t="s">
        <v>37</v>
      </c>
      <c r="M19" s="288" t="s">
        <v>1416</v>
      </c>
      <c r="N19" s="337" t="s">
        <v>4063</v>
      </c>
      <c r="P19" s="67">
        <f>$DB$672-21465.7</f>
        <v>362.69999999998981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277" t="s">
        <v>2004</v>
      </c>
      <c r="D20" s="87" t="s">
        <v>1482</v>
      </c>
      <c r="E20" s="337" t="s">
        <v>4067</v>
      </c>
      <c r="G20" s="67">
        <f>$SH$672</f>
        <v>20498.149999999998</v>
      </c>
      <c r="H20" s="299" t="s">
        <v>5680</v>
      </c>
      <c r="J20" s="331" t="s">
        <v>32</v>
      </c>
      <c r="K20" s="63" t="s">
        <v>141</v>
      </c>
      <c r="M20" s="288" t="s">
        <v>1425</v>
      </c>
      <c r="N20" s="337" t="s">
        <v>4062</v>
      </c>
      <c r="P20" s="67">
        <f>$GE$672-20076.55</f>
        <v>361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3382</v>
      </c>
      <c r="D21" s="269" t="s">
        <v>4049</v>
      </c>
      <c r="E21" s="337" t="s">
        <v>4093</v>
      </c>
      <c r="G21" s="67">
        <f>$AOU$672</f>
        <v>20483.249999999996</v>
      </c>
      <c r="H21" s="299" t="s">
        <v>5662</v>
      </c>
      <c r="J21" s="331" t="s">
        <v>34</v>
      </c>
      <c r="K21" s="277" t="s">
        <v>2155</v>
      </c>
      <c r="M21" s="288" t="s">
        <v>1859</v>
      </c>
      <c r="N21" s="337" t="s">
        <v>4088</v>
      </c>
      <c r="P21" s="67">
        <f>$XM$672-14791.4</f>
        <v>360.49999999999636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141</v>
      </c>
      <c r="D22" s="87" t="s">
        <v>1425</v>
      </c>
      <c r="E22" s="337" t="s">
        <v>4062</v>
      </c>
      <c r="G22" s="67">
        <f>$GE$672</f>
        <v>20437.55</v>
      </c>
      <c r="H22" s="299" t="s">
        <v>5662</v>
      </c>
      <c r="J22" s="331" t="s">
        <v>36</v>
      </c>
      <c r="K22" s="63" t="s">
        <v>764</v>
      </c>
      <c r="M22" s="287" t="s">
        <v>1440</v>
      </c>
      <c r="N22" s="337" t="s">
        <v>4074</v>
      </c>
      <c r="P22" s="67">
        <f>$JQ$672-16236.65</f>
        <v>357.50000000000182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3381</v>
      </c>
      <c r="D23" s="269" t="s">
        <v>4048</v>
      </c>
      <c r="E23" s="337" t="s">
        <v>4096</v>
      </c>
      <c r="G23" s="67">
        <f>$AOL$672</f>
        <v>20358.099999999999</v>
      </c>
      <c r="H23" s="299" t="s">
        <v>5663</v>
      </c>
      <c r="I23" s="277"/>
      <c r="J23" s="331" t="s">
        <v>38</v>
      </c>
      <c r="K23" s="63" t="s">
        <v>728</v>
      </c>
      <c r="M23" s="288" t="s">
        <v>1486</v>
      </c>
      <c r="N23" s="337" t="s">
        <v>4080</v>
      </c>
      <c r="P23" s="67">
        <f>$TR$672-15630</f>
        <v>356.59999999999854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25</v>
      </c>
      <c r="D24" s="87" t="s">
        <v>1458</v>
      </c>
      <c r="E24" s="337" t="s">
        <v>4055</v>
      </c>
      <c r="G24" s="67">
        <f>$BI$672</f>
        <v>20315.199999999993</v>
      </c>
      <c r="H24" s="299" t="s">
        <v>5664</v>
      </c>
      <c r="I24" s="219"/>
      <c r="J24" s="331" t="s">
        <v>145</v>
      </c>
      <c r="K24" s="277" t="s">
        <v>783</v>
      </c>
      <c r="M24" s="287" t="s">
        <v>1414</v>
      </c>
      <c r="N24" s="337" t="s">
        <v>4058</v>
      </c>
      <c r="P24" s="67">
        <f>$CJ$672-21014.2</f>
        <v>355.79999999998472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63" t="s">
        <v>3390</v>
      </c>
      <c r="D25" s="269" t="s">
        <v>4050</v>
      </c>
      <c r="E25" s="337" t="s">
        <v>4094</v>
      </c>
      <c r="G25" s="67">
        <f>$APD$672</f>
        <v>20224.80000000001</v>
      </c>
      <c r="H25" s="299" t="s">
        <v>5662</v>
      </c>
      <c r="J25" s="331" t="s">
        <v>146</v>
      </c>
      <c r="K25" s="277" t="s">
        <v>2048</v>
      </c>
      <c r="M25" s="288" t="s">
        <v>2396</v>
      </c>
      <c r="N25" s="337" t="s">
        <v>4097</v>
      </c>
      <c r="P25" s="67">
        <f>$AAG$672-14356.1</f>
        <v>344.59999999999854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749</v>
      </c>
      <c r="D26" s="87" t="s">
        <v>1421</v>
      </c>
      <c r="E26" s="337" t="s">
        <v>4061</v>
      </c>
      <c r="G26" s="67">
        <f>$EU$672</f>
        <v>20031.150000000001</v>
      </c>
      <c r="H26" s="299" t="s">
        <v>5663</v>
      </c>
      <c r="I26" s="277"/>
      <c r="J26" s="331" t="s">
        <v>147</v>
      </c>
      <c r="K26" s="277" t="s">
        <v>2050</v>
      </c>
      <c r="M26" s="288" t="s">
        <v>2400</v>
      </c>
      <c r="N26" s="337" t="s">
        <v>4097</v>
      </c>
      <c r="P26" s="67">
        <f>$ABQ$672-13013.2</f>
        <v>341.5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1653</v>
      </c>
      <c r="D27" s="87" t="s">
        <v>1465</v>
      </c>
      <c r="E27" s="337" t="s">
        <v>4072</v>
      </c>
      <c r="G27" s="67">
        <f>$MK$672</f>
        <v>19943.950000000008</v>
      </c>
      <c r="H27" s="299" t="s">
        <v>5664</v>
      </c>
      <c r="I27" s="277"/>
      <c r="J27" s="331" t="s">
        <v>151</v>
      </c>
      <c r="K27" s="63" t="s">
        <v>3379</v>
      </c>
      <c r="M27" s="269" t="s">
        <v>4046</v>
      </c>
      <c r="N27" s="337" t="s">
        <v>4096</v>
      </c>
      <c r="P27" s="67">
        <f>$ANT$672-15848.7</f>
        <v>335.90000000000146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77" t="s">
        <v>2348</v>
      </c>
      <c r="D28" s="87" t="s">
        <v>1460</v>
      </c>
      <c r="E28" s="337" t="s">
        <v>4057</v>
      </c>
      <c r="G28" s="67">
        <f>$CA$672</f>
        <v>19920.649999999998</v>
      </c>
      <c r="H28" s="299" t="s">
        <v>5662</v>
      </c>
      <c r="I28" s="277"/>
      <c r="J28" s="331" t="s">
        <v>157</v>
      </c>
      <c r="K28" s="63" t="s">
        <v>749</v>
      </c>
      <c r="M28" s="288" t="s">
        <v>1421</v>
      </c>
      <c r="N28" s="337" t="s">
        <v>4061</v>
      </c>
      <c r="P28" s="67">
        <f>$EU$672-19695.85</f>
        <v>335.30000000000291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1652</v>
      </c>
      <c r="D29" s="87" t="s">
        <v>1471</v>
      </c>
      <c r="E29" s="337" t="s">
        <v>4081</v>
      </c>
      <c r="G29" s="67">
        <f>$OM$672</f>
        <v>19811.55000000001</v>
      </c>
      <c r="H29" s="299" t="s">
        <v>5662</v>
      </c>
      <c r="I29" s="277"/>
      <c r="J29" s="331" t="s">
        <v>159</v>
      </c>
      <c r="K29" s="63" t="s">
        <v>21</v>
      </c>
      <c r="M29" s="288" t="s">
        <v>1452</v>
      </c>
      <c r="N29" s="337" t="s">
        <v>4055</v>
      </c>
      <c r="P29" s="67">
        <f>$G$672-20340.45</f>
        <v>331.69999999999709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277" t="s">
        <v>2349</v>
      </c>
      <c r="D30" s="87" t="s">
        <v>1415</v>
      </c>
      <c r="E30" s="337" t="s">
        <v>4055</v>
      </c>
      <c r="G30" s="67">
        <f>$CS$672</f>
        <v>19779</v>
      </c>
      <c r="H30" s="299" t="s">
        <v>5663</v>
      </c>
      <c r="J30" s="331" t="s">
        <v>160</v>
      </c>
      <c r="K30" s="63" t="s">
        <v>25</v>
      </c>
      <c r="M30" s="288" t="s">
        <v>1458</v>
      </c>
      <c r="N30" s="337" t="s">
        <v>4055</v>
      </c>
      <c r="P30" s="67">
        <f>$BI$672-19984.1</f>
        <v>331.09999999999491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77" t="s">
        <v>2025</v>
      </c>
      <c r="D31" s="87" t="s">
        <v>1864</v>
      </c>
      <c r="E31" s="337" t="s">
        <v>4085</v>
      </c>
      <c r="G31" s="67">
        <f>$ZF$672</f>
        <v>19777.899999999998</v>
      </c>
      <c r="H31" s="299" t="s">
        <v>5664</v>
      </c>
      <c r="J31" s="331" t="s">
        <v>161</v>
      </c>
      <c r="K31" s="63" t="s">
        <v>3376</v>
      </c>
      <c r="M31" s="269" t="s">
        <v>4042</v>
      </c>
      <c r="N31" s="337" t="s">
        <v>4093</v>
      </c>
      <c r="P31" s="67">
        <f>$AMJ$672-16807.3</f>
        <v>329.70000000000437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63" t="s">
        <v>33</v>
      </c>
      <c r="D32" s="87" t="s">
        <v>1457</v>
      </c>
      <c r="E32" s="337" t="s">
        <v>4057</v>
      </c>
      <c r="G32" s="67">
        <f>$AZ$672</f>
        <v>19676.899999999994</v>
      </c>
      <c r="H32" s="299" t="s">
        <v>5666</v>
      </c>
      <c r="J32" s="331" t="s">
        <v>163</v>
      </c>
      <c r="K32" s="63" t="s">
        <v>790</v>
      </c>
      <c r="M32" s="288" t="s">
        <v>1433</v>
      </c>
      <c r="N32" s="337" t="s">
        <v>4065</v>
      </c>
      <c r="P32" s="67">
        <f>$IY$672-17206.3</f>
        <v>328.79999999999927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142</v>
      </c>
      <c r="D33" s="87" t="s">
        <v>1418</v>
      </c>
      <c r="E33" s="337" t="s">
        <v>4057</v>
      </c>
      <c r="G33" s="67">
        <f>$DT$672</f>
        <v>19661.699999999997</v>
      </c>
      <c r="H33" s="299" t="s">
        <v>5666</v>
      </c>
      <c r="I33" s="219"/>
      <c r="J33" s="331" t="s">
        <v>275</v>
      </c>
      <c r="K33" s="277" t="s">
        <v>800</v>
      </c>
      <c r="M33" s="288" t="s">
        <v>1456</v>
      </c>
      <c r="N33" s="337" t="s">
        <v>4058</v>
      </c>
      <c r="P33" s="67">
        <f>$AQ$672-22198.45</f>
        <v>326.30000000000291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63" t="s">
        <v>3378</v>
      </c>
      <c r="D34" s="269" t="s">
        <v>4044</v>
      </c>
      <c r="E34" s="337" t="s">
        <v>4091</v>
      </c>
      <c r="G34" s="67">
        <f>$ANB$672</f>
        <v>19608.650000000009</v>
      </c>
      <c r="H34" s="299" t="s">
        <v>5665</v>
      </c>
      <c r="I34" s="277"/>
      <c r="J34" s="331" t="s">
        <v>276</v>
      </c>
      <c r="K34" s="219" t="s">
        <v>1643</v>
      </c>
      <c r="M34" s="288" t="s">
        <v>1849</v>
      </c>
      <c r="N34" s="337" t="s">
        <v>4086</v>
      </c>
      <c r="P34" s="67">
        <f>$UA$672-16873</f>
        <v>324.79999999999563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19" t="s">
        <v>1655</v>
      </c>
      <c r="D35" s="87" t="s">
        <v>1474</v>
      </c>
      <c r="E35" s="337" t="s">
        <v>4083</v>
      </c>
      <c r="G35" s="67">
        <f>$PN$672</f>
        <v>19579.199999999993</v>
      </c>
      <c r="H35" s="299" t="s">
        <v>5665</v>
      </c>
      <c r="J35" s="331" t="s">
        <v>277</v>
      </c>
      <c r="K35" s="63" t="s">
        <v>734</v>
      </c>
      <c r="M35" s="288" t="s">
        <v>1462</v>
      </c>
      <c r="N35" s="337" t="s">
        <v>4075</v>
      </c>
      <c r="P35" s="67">
        <f>$LJ$672-18266.95</f>
        <v>322.10000000000582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219" t="s">
        <v>1659</v>
      </c>
      <c r="D36" s="87" t="s">
        <v>1473</v>
      </c>
      <c r="E36" s="337" t="s">
        <v>4082</v>
      </c>
      <c r="G36" s="67">
        <f>$PE$672</f>
        <v>19461.850000000006</v>
      </c>
      <c r="H36" s="299" t="s">
        <v>5662</v>
      </c>
      <c r="I36" s="277"/>
      <c r="J36" s="331" t="s">
        <v>278</v>
      </c>
      <c r="K36" s="63" t="s">
        <v>746</v>
      </c>
      <c r="M36" s="288" t="s">
        <v>1424</v>
      </c>
      <c r="N36" s="337" t="s">
        <v>4066</v>
      </c>
      <c r="P36" s="67">
        <f>$FV$672-21732.15</f>
        <v>321.00000000000364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277" t="s">
        <v>2023</v>
      </c>
      <c r="D37" s="87" t="s">
        <v>1865</v>
      </c>
      <c r="E37" s="337" t="s">
        <v>4094</v>
      </c>
      <c r="G37" s="67">
        <f>$ZO$672</f>
        <v>19454.999999999996</v>
      </c>
      <c r="H37" s="299" t="s">
        <v>5662</v>
      </c>
      <c r="I37" s="277"/>
      <c r="J37" s="331" t="s">
        <v>735</v>
      </c>
      <c r="K37" s="277" t="s">
        <v>2016</v>
      </c>
      <c r="M37" s="288" t="s">
        <v>1483</v>
      </c>
      <c r="N37" s="337" t="s">
        <v>4074</v>
      </c>
      <c r="P37" s="67">
        <f>$SQ$672-20255.9</f>
        <v>317.80000000000655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219" t="s">
        <v>1660</v>
      </c>
      <c r="D38" s="87" t="s">
        <v>1467</v>
      </c>
      <c r="E38" s="337" t="s">
        <v>4078</v>
      </c>
      <c r="G38" s="67">
        <f>$NC$672</f>
        <v>19408.8</v>
      </c>
      <c r="H38" s="299" t="s">
        <v>5662</v>
      </c>
      <c r="J38" s="331" t="s">
        <v>736</v>
      </c>
      <c r="K38" s="63" t="s">
        <v>3390</v>
      </c>
      <c r="M38" s="269" t="s">
        <v>4050</v>
      </c>
      <c r="N38" s="337" t="s">
        <v>4094</v>
      </c>
      <c r="P38" s="67">
        <f>$APD$672-19907.5</f>
        <v>317.30000000001019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219" t="s">
        <v>1654</v>
      </c>
      <c r="D39" s="87" t="s">
        <v>1478</v>
      </c>
      <c r="E39" s="337" t="s">
        <v>4082</v>
      </c>
      <c r="G39" s="67">
        <f>$QX$672</f>
        <v>19345.45</v>
      </c>
      <c r="H39" s="299" t="s">
        <v>5666</v>
      </c>
      <c r="I39" s="277"/>
      <c r="J39" s="331" t="s">
        <v>737</v>
      </c>
      <c r="K39" s="277" t="s">
        <v>23</v>
      </c>
      <c r="M39" s="288" t="s">
        <v>1443</v>
      </c>
      <c r="N39" s="337" t="s">
        <v>4071</v>
      </c>
      <c r="P39" s="67">
        <f>$KR$672-17451.5</f>
        <v>314.19999999999709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757</v>
      </c>
      <c r="D40" s="87" t="s">
        <v>1461</v>
      </c>
      <c r="E40" s="337" t="s">
        <v>4071</v>
      </c>
      <c r="G40" s="67">
        <f>$LA$672</f>
        <v>19302.300000000007</v>
      </c>
      <c r="H40" s="299" t="s">
        <v>5662</v>
      </c>
      <c r="I40" s="277"/>
      <c r="J40" s="331" t="s">
        <v>739</v>
      </c>
      <c r="K40" s="63" t="s">
        <v>796</v>
      </c>
      <c r="M40" s="288" t="s">
        <v>1442</v>
      </c>
      <c r="N40" s="337" t="s">
        <v>4067</v>
      </c>
      <c r="P40" s="67">
        <f>$KI$672-17521.7</f>
        <v>312.89999999999782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778</v>
      </c>
      <c r="D41" s="269" t="s">
        <v>1427</v>
      </c>
      <c r="E41" s="337" t="s">
        <v>4067</v>
      </c>
      <c r="G41" s="67">
        <f>$GW$672</f>
        <v>19283.899999999998</v>
      </c>
      <c r="H41" s="299" t="s">
        <v>5665</v>
      </c>
      <c r="I41" s="277"/>
      <c r="J41" s="331" t="s">
        <v>745</v>
      </c>
      <c r="K41" s="63" t="s">
        <v>738</v>
      </c>
      <c r="M41" s="288" t="s">
        <v>1434</v>
      </c>
      <c r="N41" s="337" t="s">
        <v>4069</v>
      </c>
      <c r="P41" s="67">
        <f>$JH$672-18920.65</f>
        <v>301.79999999999563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738</v>
      </c>
      <c r="D42" s="87" t="s">
        <v>1434</v>
      </c>
      <c r="E42" s="337" t="s">
        <v>4069</v>
      </c>
      <c r="G42" s="67">
        <f>$JH$672</f>
        <v>19222.449999999997</v>
      </c>
      <c r="H42" s="299" t="s">
        <v>5662</v>
      </c>
      <c r="J42" s="331" t="s">
        <v>747</v>
      </c>
      <c r="K42" s="277" t="s">
        <v>15</v>
      </c>
      <c r="M42" s="288" t="s">
        <v>1430</v>
      </c>
      <c r="N42" s="337" t="s">
        <v>4068</v>
      </c>
      <c r="P42" s="67">
        <f>$HX$672-18823.1</f>
        <v>300.20000000000073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3363</v>
      </c>
      <c r="D43" s="269" t="s">
        <v>4029</v>
      </c>
      <c r="E43" s="337" t="s">
        <v>4093</v>
      </c>
      <c r="G43" s="67">
        <f>$AHW$672</f>
        <v>19212.25</v>
      </c>
      <c r="H43" s="299" t="s">
        <v>5678</v>
      </c>
      <c r="I43" s="277"/>
      <c r="J43" s="331" t="s">
        <v>750</v>
      </c>
      <c r="K43" s="63" t="s">
        <v>3367</v>
      </c>
      <c r="M43" s="269" t="s">
        <v>4033</v>
      </c>
      <c r="N43" s="337" t="s">
        <v>4096</v>
      </c>
      <c r="P43" s="67">
        <f>$AJG$672-16734</f>
        <v>296.40000000000509</v>
      </c>
      <c r="Q43" s="50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63" t="s">
        <v>748</v>
      </c>
      <c r="D44" s="87" t="s">
        <v>1426</v>
      </c>
      <c r="E44" s="337" t="s">
        <v>4060</v>
      </c>
      <c r="G44" s="67">
        <f>$GN$672</f>
        <v>19196.750000000007</v>
      </c>
      <c r="H44" s="299" t="s">
        <v>5664</v>
      </c>
      <c r="J44" s="331" t="s">
        <v>751</v>
      </c>
      <c r="K44" s="277" t="s">
        <v>9</v>
      </c>
      <c r="M44" s="287" t="s">
        <v>1463</v>
      </c>
      <c r="N44" s="337" t="s">
        <v>4071</v>
      </c>
      <c r="P44" s="67">
        <f>$LS$672-20928.25</f>
        <v>294.89999999999418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277" t="s">
        <v>2347</v>
      </c>
      <c r="D45" s="87" t="s">
        <v>1430</v>
      </c>
      <c r="E45" s="337" t="s">
        <v>4068</v>
      </c>
      <c r="G45" s="67">
        <f>$HX$672</f>
        <v>19123.3</v>
      </c>
      <c r="H45" s="299" t="s">
        <v>5664</v>
      </c>
      <c r="I45" s="277"/>
      <c r="J45" s="331" t="s">
        <v>754</v>
      </c>
      <c r="K45" s="63" t="s">
        <v>3377</v>
      </c>
      <c r="M45" s="269" t="s">
        <v>4043</v>
      </c>
      <c r="N45" s="337" t="s">
        <v>4095</v>
      </c>
      <c r="P45" s="67">
        <f>$AMS$672-17015.3</f>
        <v>290.70000000000437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77" t="s">
        <v>4493</v>
      </c>
      <c r="D46" s="87" t="s">
        <v>1860</v>
      </c>
      <c r="E46" s="337" t="s">
        <v>4089</v>
      </c>
      <c r="G46" s="67">
        <f>$XV$672</f>
        <v>19004.099999999991</v>
      </c>
      <c r="H46" s="299" t="s">
        <v>5662</v>
      </c>
      <c r="I46" s="219"/>
      <c r="J46" s="331" t="s">
        <v>756</v>
      </c>
      <c r="K46" s="28" t="s">
        <v>155</v>
      </c>
      <c r="M46" s="288" t="s">
        <v>1459</v>
      </c>
      <c r="N46" s="337" t="s">
        <v>4062</v>
      </c>
      <c r="P46" s="67">
        <f>$BR$672-21302.2</f>
        <v>288.79999999999927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63" t="s">
        <v>3371</v>
      </c>
      <c r="D47" s="269" t="s">
        <v>4037</v>
      </c>
      <c r="E47" s="337" t="s">
        <v>4091</v>
      </c>
      <c r="G47" s="67">
        <f>$AKQ$672</f>
        <v>18992.300000000007</v>
      </c>
      <c r="H47" s="299" t="s">
        <v>5665</v>
      </c>
      <c r="J47" s="331" t="s">
        <v>761</v>
      </c>
      <c r="K47" s="277" t="s">
        <v>2028</v>
      </c>
      <c r="M47" s="288" t="s">
        <v>1866</v>
      </c>
      <c r="N47" s="337" t="s">
        <v>4094</v>
      </c>
      <c r="P47" s="67">
        <f>$ZX$672-18135.1</f>
        <v>285.30000000000655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63" t="s">
        <v>3370</v>
      </c>
      <c r="D48" s="269" t="s">
        <v>4036</v>
      </c>
      <c r="E48" s="337" t="s">
        <v>4094</v>
      </c>
      <c r="G48" s="67">
        <f>$AKH$672</f>
        <v>18869.850000000002</v>
      </c>
      <c r="H48" s="299" t="s">
        <v>5662</v>
      </c>
      <c r="I48" s="277"/>
      <c r="J48" s="331" t="s">
        <v>765</v>
      </c>
      <c r="K48" s="219" t="s">
        <v>1662</v>
      </c>
      <c r="M48" s="288" t="s">
        <v>1429</v>
      </c>
      <c r="N48" s="337" t="s">
        <v>4060</v>
      </c>
      <c r="P48" s="67">
        <f>$HO$672-21057.9</f>
        <v>284.40000000000509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762</v>
      </c>
      <c r="D49" s="87" t="s">
        <v>1422</v>
      </c>
      <c r="E49" s="337" t="s">
        <v>4062</v>
      </c>
      <c r="G49" s="67">
        <f>$FD$672</f>
        <v>18638.849999999995</v>
      </c>
      <c r="H49" s="299" t="s">
        <v>5663</v>
      </c>
      <c r="I49" s="277"/>
      <c r="J49" s="331" t="s">
        <v>766</v>
      </c>
      <c r="K49" s="63" t="s">
        <v>3366</v>
      </c>
      <c r="M49" s="269" t="s">
        <v>4032</v>
      </c>
      <c r="N49" s="337" t="s">
        <v>4093</v>
      </c>
      <c r="P49" s="67">
        <f>$AIX$672-16654.1</f>
        <v>283.10000000000218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63" t="s">
        <v>734</v>
      </c>
      <c r="D50" s="87" t="s">
        <v>1462</v>
      </c>
      <c r="E50" s="337" t="s">
        <v>4075</v>
      </c>
      <c r="G50" s="67">
        <f>$LJ$672</f>
        <v>18589.050000000007</v>
      </c>
      <c r="H50" s="299" t="s">
        <v>5666</v>
      </c>
      <c r="J50" s="331" t="s">
        <v>767</v>
      </c>
      <c r="K50" s="219" t="s">
        <v>1652</v>
      </c>
      <c r="M50" s="288" t="s">
        <v>1471</v>
      </c>
      <c r="N50" s="337" t="s">
        <v>4081</v>
      </c>
      <c r="P50" s="67">
        <f>$OM$672-19529.85</f>
        <v>281.70000000001164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77" t="s">
        <v>2024</v>
      </c>
      <c r="D51" s="87" t="s">
        <v>2401</v>
      </c>
      <c r="E51" s="337" t="s">
        <v>4090</v>
      </c>
      <c r="G51" s="67">
        <f>$ABZ$672</f>
        <v>18555.899999999998</v>
      </c>
      <c r="H51" s="299" t="s">
        <v>5665</v>
      </c>
      <c r="J51" s="331" t="s">
        <v>773</v>
      </c>
      <c r="K51" s="277" t="s">
        <v>17</v>
      </c>
      <c r="M51" s="288" t="s">
        <v>1417</v>
      </c>
      <c r="N51" s="337" t="s">
        <v>4064</v>
      </c>
      <c r="P51" s="67">
        <f>$DK$672-20319.95</f>
        <v>279.200000000008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63" t="s">
        <v>3393</v>
      </c>
      <c r="D52" s="269" t="s">
        <v>4052</v>
      </c>
      <c r="E52" s="337" t="s">
        <v>4095</v>
      </c>
      <c r="G52" s="67">
        <f>$APV$672</f>
        <v>18551.599999999991</v>
      </c>
      <c r="H52" s="299" t="s">
        <v>5664</v>
      </c>
      <c r="J52" s="331" t="s">
        <v>781</v>
      </c>
      <c r="K52" s="277" t="s">
        <v>2001</v>
      </c>
      <c r="M52" s="288" t="s">
        <v>1856</v>
      </c>
      <c r="N52" s="337" t="s">
        <v>4080</v>
      </c>
      <c r="P52" s="67">
        <f>$WL$672-12790.3</f>
        <v>278.69999999999891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63" t="s">
        <v>3368</v>
      </c>
      <c r="D53" s="269" t="s">
        <v>4034</v>
      </c>
      <c r="E53" s="337" t="s">
        <v>4091</v>
      </c>
      <c r="G53" s="67">
        <f>$AJP$672</f>
        <v>18548.900000000001</v>
      </c>
      <c r="H53" s="299" t="s">
        <v>5662</v>
      </c>
      <c r="I53" s="277"/>
      <c r="J53" s="331" t="s">
        <v>785</v>
      </c>
      <c r="K53" s="63" t="s">
        <v>3393</v>
      </c>
      <c r="M53" s="269" t="s">
        <v>4052</v>
      </c>
      <c r="N53" s="337" t="s">
        <v>4095</v>
      </c>
      <c r="P53" s="67">
        <f>$APV$672-18274.2</f>
        <v>277.39999999999054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277" t="s">
        <v>2028</v>
      </c>
      <c r="D54" s="87" t="s">
        <v>1866</v>
      </c>
      <c r="E54" s="337" t="s">
        <v>4094</v>
      </c>
      <c r="G54" s="67">
        <f>$ZX$672</f>
        <v>18420.400000000005</v>
      </c>
      <c r="H54" s="299" t="s">
        <v>5666</v>
      </c>
      <c r="I54" s="219"/>
      <c r="J54" s="331" t="s">
        <v>786</v>
      </c>
      <c r="K54" s="63" t="s">
        <v>3368</v>
      </c>
      <c r="M54" s="269" t="s">
        <v>4034</v>
      </c>
      <c r="N54" s="337" t="s">
        <v>4091</v>
      </c>
      <c r="P54" s="67">
        <f>$AJP$672-18273.6</f>
        <v>275.30000000000291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277" t="s">
        <v>2021</v>
      </c>
      <c r="D55" s="87" t="s">
        <v>1861</v>
      </c>
      <c r="E55" s="337" t="s">
        <v>4089</v>
      </c>
      <c r="G55" s="67">
        <f>$YE$672</f>
        <v>18394.000000000004</v>
      </c>
      <c r="H55" s="299" t="s">
        <v>5662</v>
      </c>
      <c r="J55" s="331" t="s">
        <v>787</v>
      </c>
      <c r="K55" s="219" t="s">
        <v>1654</v>
      </c>
      <c r="M55" s="288" t="s">
        <v>1478</v>
      </c>
      <c r="N55" s="337" t="s">
        <v>4082</v>
      </c>
      <c r="P55" s="67">
        <f>$QX$672-19070.25</f>
        <v>275.20000000000073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277" t="s">
        <v>2000</v>
      </c>
      <c r="D56" s="87" t="s">
        <v>1485</v>
      </c>
      <c r="E56" s="337" t="s">
        <v>4085</v>
      </c>
      <c r="G56" s="67">
        <f>$TI$672</f>
        <v>18346.899999999991</v>
      </c>
      <c r="H56" s="299" t="s">
        <v>5665</v>
      </c>
      <c r="I56" s="277"/>
      <c r="J56" s="331" t="s">
        <v>793</v>
      </c>
      <c r="K56" s="63" t="s">
        <v>762</v>
      </c>
      <c r="M56" s="288" t="s">
        <v>1422</v>
      </c>
      <c r="N56" s="337" t="s">
        <v>4062</v>
      </c>
      <c r="P56" s="67">
        <f>$FD$672-18364.05</f>
        <v>274.79999999999563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3394</v>
      </c>
      <c r="D57" s="269" t="s">
        <v>4053</v>
      </c>
      <c r="E57" s="337" t="s">
        <v>4091</v>
      </c>
      <c r="G57" s="67">
        <f>$AQE$672</f>
        <v>18165.900000000001</v>
      </c>
      <c r="H57" s="299" t="s">
        <v>5666</v>
      </c>
      <c r="I57" s="277"/>
      <c r="J57" s="331" t="s">
        <v>794</v>
      </c>
      <c r="K57" s="277" t="s">
        <v>779</v>
      </c>
      <c r="M57" s="288" t="s">
        <v>1455</v>
      </c>
      <c r="N57" s="337" t="s">
        <v>4059</v>
      </c>
      <c r="P57" s="67">
        <f>$AH$672-20863.95</f>
        <v>273.90000000000509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3391</v>
      </c>
      <c r="D58" s="269" t="s">
        <v>4051</v>
      </c>
      <c r="E58" s="337" t="s">
        <v>4092</v>
      </c>
      <c r="G58" s="67">
        <f>$APM$672</f>
        <v>18051.899999999998</v>
      </c>
      <c r="H58" s="299" t="s">
        <v>5664</v>
      </c>
      <c r="I58" s="277"/>
      <c r="J58" s="331" t="s">
        <v>795</v>
      </c>
      <c r="K58" s="219" t="s">
        <v>1647</v>
      </c>
      <c r="M58" s="288" t="s">
        <v>1423</v>
      </c>
      <c r="N58" s="337" t="s">
        <v>4059</v>
      </c>
      <c r="P58" s="67">
        <f>$FM$672-20833.15</f>
        <v>271.20000000000437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277" t="s">
        <v>2009</v>
      </c>
      <c r="D59" s="87" t="s">
        <v>1853</v>
      </c>
      <c r="E59" s="337" t="s">
        <v>4087</v>
      </c>
      <c r="G59" s="67">
        <f>$VK$672</f>
        <v>18006.200000000008</v>
      </c>
      <c r="H59" s="299" t="s">
        <v>5664</v>
      </c>
      <c r="I59" s="277"/>
      <c r="J59" s="331" t="s">
        <v>797</v>
      </c>
      <c r="K59" s="277" t="s">
        <v>143</v>
      </c>
      <c r="M59" s="288" t="s">
        <v>1415</v>
      </c>
      <c r="N59" s="337" t="s">
        <v>4055</v>
      </c>
      <c r="P59" s="67">
        <f>$CS$672-19508.3</f>
        <v>270.70000000000073</v>
      </c>
      <c r="Q59" s="50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219" t="s">
        <v>1656</v>
      </c>
      <c r="D60" s="269" t="s">
        <v>1477</v>
      </c>
      <c r="E60" s="337" t="s">
        <v>4082</v>
      </c>
      <c r="G60" s="67">
        <f>$QO$672</f>
        <v>17863.149999999998</v>
      </c>
      <c r="H60" s="299" t="s">
        <v>5662</v>
      </c>
      <c r="I60" s="277"/>
      <c r="J60" s="331" t="s">
        <v>798</v>
      </c>
      <c r="K60" s="63" t="s">
        <v>3369</v>
      </c>
      <c r="M60" s="269" t="s">
        <v>4035</v>
      </c>
      <c r="N60" s="337" t="s">
        <v>4091</v>
      </c>
      <c r="P60" s="67">
        <f>$AJY$672-16492.95</f>
        <v>265.69999999999709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180</v>
      </c>
      <c r="D61" s="269" t="s">
        <v>4047</v>
      </c>
      <c r="E61" s="337" t="s">
        <v>4092</v>
      </c>
      <c r="G61" s="67">
        <f>$AOC$672</f>
        <v>17836.849999999999</v>
      </c>
      <c r="H61" s="299" t="s">
        <v>5679</v>
      </c>
      <c r="I61" s="277"/>
      <c r="J61" s="331" t="s">
        <v>799</v>
      </c>
      <c r="K61" s="63" t="s">
        <v>757</v>
      </c>
      <c r="M61" s="288" t="s">
        <v>1461</v>
      </c>
      <c r="N61" s="337" t="s">
        <v>4071</v>
      </c>
      <c r="P61" s="67">
        <f>$LA$672-19037.8</f>
        <v>264.50000000000728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796</v>
      </c>
      <c r="D62" s="87" t="s">
        <v>1442</v>
      </c>
      <c r="E62" s="337" t="s">
        <v>4067</v>
      </c>
      <c r="G62" s="67">
        <f>$KI$672</f>
        <v>17834.599999999999</v>
      </c>
      <c r="H62" s="299" t="s">
        <v>5662</v>
      </c>
      <c r="J62" s="331" t="s">
        <v>802</v>
      </c>
      <c r="K62" s="277" t="s">
        <v>2006</v>
      </c>
      <c r="M62" s="288" t="s">
        <v>1481</v>
      </c>
      <c r="N62" s="337" t="s">
        <v>4078</v>
      </c>
      <c r="P62" s="67">
        <f>$RY$672-21455.95</f>
        <v>259.79999999999563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277" t="s">
        <v>23</v>
      </c>
      <c r="D63" s="87" t="s">
        <v>1443</v>
      </c>
      <c r="E63" s="337" t="s">
        <v>4071</v>
      </c>
      <c r="G63" s="67">
        <f>$KR$672</f>
        <v>17765.699999999997</v>
      </c>
      <c r="H63" s="299" t="s">
        <v>5662</v>
      </c>
      <c r="I63" s="277"/>
      <c r="J63" s="331" t="s">
        <v>896</v>
      </c>
      <c r="K63" s="63" t="s">
        <v>748</v>
      </c>
      <c r="M63" s="288" t="s">
        <v>1426</v>
      </c>
      <c r="N63" s="337" t="s">
        <v>4060</v>
      </c>
      <c r="P63" s="67">
        <f>$GN$672-18937.25</f>
        <v>259.50000000000728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63" t="s">
        <v>771</v>
      </c>
      <c r="D64" s="87" t="s">
        <v>1466</v>
      </c>
      <c r="E64" s="337" t="s">
        <v>4077</v>
      </c>
      <c r="G64" s="67">
        <f>$MT$672</f>
        <v>17730.000000000004</v>
      </c>
      <c r="H64" s="299" t="s">
        <v>5663</v>
      </c>
      <c r="J64" s="331" t="s">
        <v>897</v>
      </c>
      <c r="K64" s="277" t="s">
        <v>2023</v>
      </c>
      <c r="M64" s="288" t="s">
        <v>1865</v>
      </c>
      <c r="N64" s="337" t="s">
        <v>4094</v>
      </c>
      <c r="P64" s="67">
        <f>$ZO$672-19197.9</f>
        <v>257.09999999999491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63" t="s">
        <v>753</v>
      </c>
      <c r="D65" s="87" t="s">
        <v>1420</v>
      </c>
      <c r="E65" s="337" t="s">
        <v>4065</v>
      </c>
      <c r="G65" s="67">
        <f>$EL$672</f>
        <v>17701.950000000004</v>
      </c>
      <c r="H65" s="299" t="s">
        <v>5677</v>
      </c>
      <c r="I65" s="219"/>
      <c r="J65" s="331" t="s">
        <v>898</v>
      </c>
      <c r="K65" s="277" t="s">
        <v>31</v>
      </c>
      <c r="M65" s="287" t="s">
        <v>1454</v>
      </c>
      <c r="N65" s="337" t="s">
        <v>4056</v>
      </c>
      <c r="P65" s="67">
        <f>$Y$672-21117.2</f>
        <v>255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277" t="s">
        <v>2008</v>
      </c>
      <c r="D66" s="87" t="s">
        <v>1852</v>
      </c>
      <c r="E66" s="337" t="s">
        <v>4086</v>
      </c>
      <c r="G66" s="67">
        <f>$VB$672</f>
        <v>17649.700000000012</v>
      </c>
      <c r="H66" s="299" t="s">
        <v>5666</v>
      </c>
      <c r="I66" s="277"/>
      <c r="J66" s="331" t="s">
        <v>899</v>
      </c>
      <c r="K66" s="63" t="s">
        <v>142</v>
      </c>
      <c r="M66" s="288" t="s">
        <v>1418</v>
      </c>
      <c r="N66" s="337" t="s">
        <v>4057</v>
      </c>
      <c r="P66" s="67">
        <f>$DT$672-19406.7</f>
        <v>254.99999999999636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219" t="s">
        <v>1657</v>
      </c>
      <c r="D67" s="87" t="s">
        <v>1479</v>
      </c>
      <c r="E67" s="337" t="s">
        <v>4082</v>
      </c>
      <c r="G67" s="67">
        <f>$RG$672</f>
        <v>17536.5</v>
      </c>
      <c r="H67" s="299" t="s">
        <v>5662</v>
      </c>
      <c r="J67" s="331" t="s">
        <v>900</v>
      </c>
      <c r="K67" s="63" t="s">
        <v>755</v>
      </c>
      <c r="M67" s="288" t="s">
        <v>1472</v>
      </c>
      <c r="N67" s="337" t="s">
        <v>4079</v>
      </c>
      <c r="P67" s="67">
        <f>$OV$672-14173.8</f>
        <v>254.69999999999891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63" t="s">
        <v>790</v>
      </c>
      <c r="D68" s="87" t="s">
        <v>1433</v>
      </c>
      <c r="E68" s="337" t="s">
        <v>4065</v>
      </c>
      <c r="G68" s="67">
        <f>$IY$672</f>
        <v>17535.099999999999</v>
      </c>
      <c r="H68" s="299" t="s">
        <v>5665</v>
      </c>
      <c r="J68" s="331" t="s">
        <v>901</v>
      </c>
      <c r="K68" s="277" t="s">
        <v>1</v>
      </c>
      <c r="M68" s="288" t="s">
        <v>1484</v>
      </c>
      <c r="N68" s="337" t="s">
        <v>4090</v>
      </c>
      <c r="P68" s="67">
        <f>$SZ$672-14686</f>
        <v>251.30000000000655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3375</v>
      </c>
      <c r="D69" s="269" t="s">
        <v>4041</v>
      </c>
      <c r="E69" s="337" t="s">
        <v>4091</v>
      </c>
      <c r="G69" s="67">
        <f>$AMA$672</f>
        <v>17432.8</v>
      </c>
      <c r="H69" s="299" t="s">
        <v>5666</v>
      </c>
      <c r="I69" s="277"/>
      <c r="J69" s="331" t="s">
        <v>902</v>
      </c>
      <c r="K69" s="219" t="s">
        <v>1660</v>
      </c>
      <c r="M69" s="288" t="s">
        <v>1467</v>
      </c>
      <c r="N69" s="337" t="s">
        <v>4078</v>
      </c>
      <c r="P69" s="67">
        <f>$NC$672-19161.6</f>
        <v>247.20000000000073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63" t="s">
        <v>3377</v>
      </c>
      <c r="D70" s="269" t="s">
        <v>4043</v>
      </c>
      <c r="E70" s="337" t="s">
        <v>4095</v>
      </c>
      <c r="G70" s="67">
        <f>$AMS$672</f>
        <v>17306.000000000004</v>
      </c>
      <c r="H70" s="299" t="s">
        <v>5662</v>
      </c>
      <c r="J70" s="331" t="s">
        <v>903</v>
      </c>
      <c r="K70" s="63" t="s">
        <v>33</v>
      </c>
      <c r="M70" s="288" t="s">
        <v>1457</v>
      </c>
      <c r="N70" s="337" t="s">
        <v>4057</v>
      </c>
      <c r="P70" s="67">
        <f>$AZ$672-19430.3</f>
        <v>246.59999999999491</v>
      </c>
      <c r="Q70" s="50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153</v>
      </c>
      <c r="D71" s="87" t="s">
        <v>1441</v>
      </c>
      <c r="E71" s="337" t="s">
        <v>4070</v>
      </c>
      <c r="G71" s="67">
        <f>$JZ$672</f>
        <v>17225.899999999998</v>
      </c>
      <c r="H71" s="299" t="s">
        <v>5665</v>
      </c>
      <c r="J71" s="331" t="s">
        <v>904</v>
      </c>
      <c r="K71" s="63" t="s">
        <v>3370</v>
      </c>
      <c r="M71" s="269" t="s">
        <v>4036</v>
      </c>
      <c r="N71" s="337" t="s">
        <v>4094</v>
      </c>
      <c r="P71" s="67">
        <f>$AKH$672-18623.85</f>
        <v>246.00000000000364</v>
      </c>
      <c r="Q71" s="50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219" t="s">
        <v>1643</v>
      </c>
      <c r="D72" s="87" t="s">
        <v>1849</v>
      </c>
      <c r="E72" s="337" t="s">
        <v>4086</v>
      </c>
      <c r="G72" s="67">
        <f>$UA$672</f>
        <v>17197.799999999996</v>
      </c>
      <c r="H72" s="299" t="s">
        <v>5662</v>
      </c>
      <c r="I72" s="277"/>
      <c r="J72" s="331" t="s">
        <v>905</v>
      </c>
      <c r="K72" s="63" t="s">
        <v>162</v>
      </c>
      <c r="M72" s="288" t="s">
        <v>1432</v>
      </c>
      <c r="N72" s="337" t="s">
        <v>4068</v>
      </c>
      <c r="P72" s="67">
        <f>$IP$672-20776.15</f>
        <v>243.69999999999345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219" t="s">
        <v>1644</v>
      </c>
      <c r="D73" s="87" t="s">
        <v>1851</v>
      </c>
      <c r="E73" s="337" t="s">
        <v>4086</v>
      </c>
      <c r="G73" s="67">
        <f>$US$672</f>
        <v>17151.700000000004</v>
      </c>
      <c r="H73" s="299" t="s">
        <v>5662</v>
      </c>
      <c r="I73" s="277"/>
      <c r="J73" s="331" t="s">
        <v>906</v>
      </c>
      <c r="K73" s="277" t="s">
        <v>2004</v>
      </c>
      <c r="M73" s="288" t="s">
        <v>1482</v>
      </c>
      <c r="N73" s="337" t="s">
        <v>4067</v>
      </c>
      <c r="P73" s="67">
        <f>$SH$672-20254.55</f>
        <v>243.59999999999854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3376</v>
      </c>
      <c r="D74" s="269" t="s">
        <v>4042</v>
      </c>
      <c r="E74" s="337" t="s">
        <v>4093</v>
      </c>
      <c r="G74" s="67">
        <f>$AMJ$672</f>
        <v>17137.000000000004</v>
      </c>
      <c r="H74" s="299" t="s">
        <v>5662</v>
      </c>
      <c r="I74" s="28"/>
      <c r="J74" s="331" t="s">
        <v>907</v>
      </c>
      <c r="K74" s="63" t="s">
        <v>3364</v>
      </c>
      <c r="M74" s="269" t="s">
        <v>4030</v>
      </c>
      <c r="N74" s="337" t="s">
        <v>4093</v>
      </c>
      <c r="P74" s="67">
        <f>$AIF$672-15304.9</f>
        <v>241.80000000000109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3373</v>
      </c>
      <c r="D75" s="269" t="s">
        <v>4039</v>
      </c>
      <c r="E75" s="337" t="s">
        <v>4097</v>
      </c>
      <c r="G75" s="67">
        <f>$ALI$672</f>
        <v>17107.100000000002</v>
      </c>
      <c r="H75" s="299" t="s">
        <v>5679</v>
      </c>
      <c r="I75" s="277"/>
      <c r="J75" s="331" t="s">
        <v>908</v>
      </c>
      <c r="K75" s="277" t="s">
        <v>4493</v>
      </c>
      <c r="M75" s="288" t="s">
        <v>1860</v>
      </c>
      <c r="N75" s="337" t="s">
        <v>4089</v>
      </c>
      <c r="P75" s="67">
        <f>$XV$672-18763.5</f>
        <v>240.59999999999127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3367</v>
      </c>
      <c r="D76" s="269" t="s">
        <v>4033</v>
      </c>
      <c r="E76" s="337" t="s">
        <v>4096</v>
      </c>
      <c r="G76" s="67">
        <f>$AJG$672</f>
        <v>17030.400000000005</v>
      </c>
      <c r="H76" s="299" t="s">
        <v>5663</v>
      </c>
      <c r="I76" s="219"/>
      <c r="J76" s="331" t="s">
        <v>909</v>
      </c>
      <c r="K76" s="63" t="s">
        <v>733</v>
      </c>
      <c r="M76" s="288" t="s">
        <v>1428</v>
      </c>
      <c r="N76" s="337" t="s">
        <v>4073</v>
      </c>
      <c r="P76" s="67">
        <f>$HF$672-20871.3</f>
        <v>240.00000000000728</v>
      </c>
      <c r="Q76" s="50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63" t="s">
        <v>3366</v>
      </c>
      <c r="D77" s="269" t="s">
        <v>4032</v>
      </c>
      <c r="E77" s="337" t="s">
        <v>4093</v>
      </c>
      <c r="G77" s="67">
        <f>$AIX$672</f>
        <v>16937.2</v>
      </c>
      <c r="H77" s="299" t="s">
        <v>5664</v>
      </c>
      <c r="I77" s="219"/>
      <c r="J77" s="331" t="s">
        <v>910</v>
      </c>
      <c r="K77" s="63" t="s">
        <v>753</v>
      </c>
      <c r="M77" s="288" t="s">
        <v>1420</v>
      </c>
      <c r="N77" s="337" t="s">
        <v>4065</v>
      </c>
      <c r="P77" s="67">
        <f>$EL$672-17461.95</f>
        <v>240.00000000000364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3369</v>
      </c>
      <c r="D78" s="269" t="s">
        <v>4035</v>
      </c>
      <c r="E78" s="337" t="s">
        <v>4091</v>
      </c>
      <c r="G78" s="67">
        <f>$AJY$672</f>
        <v>16758.649999999998</v>
      </c>
      <c r="H78" s="299" t="s">
        <v>5666</v>
      </c>
      <c r="J78" s="331" t="s">
        <v>911</v>
      </c>
      <c r="K78" s="277" t="s">
        <v>2000</v>
      </c>
      <c r="M78" s="288" t="s">
        <v>1485</v>
      </c>
      <c r="N78" s="337" t="s">
        <v>4085</v>
      </c>
      <c r="P78" s="67">
        <f>$TI$672-18110.2</f>
        <v>236.69999999998981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277" t="s">
        <v>2022</v>
      </c>
      <c r="D79" s="87" t="s">
        <v>2397</v>
      </c>
      <c r="E79" s="337" t="s">
        <v>4090</v>
      </c>
      <c r="G79" s="67">
        <f>$AAP$672</f>
        <v>16698.900000000001</v>
      </c>
      <c r="H79" s="299" t="s">
        <v>5677</v>
      </c>
      <c r="I79" s="277"/>
      <c r="J79" s="331" t="s">
        <v>912</v>
      </c>
      <c r="K79" s="277" t="s">
        <v>154</v>
      </c>
      <c r="M79" s="288" t="s">
        <v>1453</v>
      </c>
      <c r="N79" s="337" t="s">
        <v>4055</v>
      </c>
      <c r="P79" s="67">
        <f>$P$672-20320.85</f>
        <v>233.10000000000946</v>
      </c>
      <c r="Q79" s="50">
        <v>24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63" t="s">
        <v>3395</v>
      </c>
      <c r="D80" s="269" t="s">
        <v>4045</v>
      </c>
      <c r="E80" s="337" t="s">
        <v>4091</v>
      </c>
      <c r="G80" s="67">
        <f>$ANK$672</f>
        <v>16612.8</v>
      </c>
      <c r="H80" s="299" t="s">
        <v>5664</v>
      </c>
      <c r="I80" s="277"/>
      <c r="J80" s="331" t="s">
        <v>913</v>
      </c>
      <c r="K80" s="63" t="s">
        <v>763</v>
      </c>
      <c r="M80" s="288" t="s">
        <v>1468</v>
      </c>
      <c r="N80" s="337" t="s">
        <v>4074</v>
      </c>
      <c r="P80" s="67">
        <f>$NL$672-15602.35</f>
        <v>232.19999999999709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764</v>
      </c>
      <c r="D81" s="269" t="s">
        <v>1440</v>
      </c>
      <c r="E81" s="337" t="s">
        <v>4074</v>
      </c>
      <c r="G81" s="67">
        <f>$JQ$672</f>
        <v>16594.150000000001</v>
      </c>
      <c r="H81" s="299" t="s">
        <v>5663</v>
      </c>
      <c r="J81" s="331" t="s">
        <v>914</v>
      </c>
      <c r="K81" s="63" t="s">
        <v>771</v>
      </c>
      <c r="M81" s="288" t="s">
        <v>1466</v>
      </c>
      <c r="N81" s="337" t="s">
        <v>4077</v>
      </c>
      <c r="P81" s="67">
        <f>$MT$672-17503.2</f>
        <v>226.80000000000291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63" t="s">
        <v>3365</v>
      </c>
      <c r="D82" s="269" t="s">
        <v>4031</v>
      </c>
      <c r="E82" s="337" t="s">
        <v>4094</v>
      </c>
      <c r="G82" s="67">
        <f>$AIO$672</f>
        <v>16573.200000000004</v>
      </c>
      <c r="H82" s="299" t="s">
        <v>5666</v>
      </c>
      <c r="I82" s="277"/>
      <c r="J82" s="331" t="s">
        <v>915</v>
      </c>
      <c r="K82" s="63" t="s">
        <v>778</v>
      </c>
      <c r="M82" s="287" t="s">
        <v>1427</v>
      </c>
      <c r="N82" s="337" t="s">
        <v>4067</v>
      </c>
      <c r="P82" s="67">
        <f>$GW$672-19058.9</f>
        <v>224.99999999999636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63" t="s">
        <v>782</v>
      </c>
      <c r="D83" s="269" t="s">
        <v>1476</v>
      </c>
      <c r="E83" s="337" t="s">
        <v>4084</v>
      </c>
      <c r="G83" s="67">
        <f>$QF$672</f>
        <v>16491.700000000004</v>
      </c>
      <c r="H83" s="299" t="s">
        <v>5665</v>
      </c>
      <c r="I83" s="277"/>
      <c r="J83" s="331" t="s">
        <v>916</v>
      </c>
      <c r="K83" s="63" t="s">
        <v>3378</v>
      </c>
      <c r="M83" s="269" t="s">
        <v>4044</v>
      </c>
      <c r="N83" s="337" t="s">
        <v>4091</v>
      </c>
      <c r="P83" s="67">
        <f>$ANB$672-19388.85</f>
        <v>219.80000000001019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277" t="s">
        <v>3361</v>
      </c>
      <c r="D84" s="269" t="s">
        <v>2150</v>
      </c>
      <c r="E84" s="337" t="s">
        <v>4092</v>
      </c>
      <c r="G84" s="67">
        <f>$AHE$672</f>
        <v>16420.600000000002</v>
      </c>
      <c r="H84" s="299" t="s">
        <v>5664</v>
      </c>
      <c r="I84" s="277"/>
      <c r="J84" s="331" t="s">
        <v>917</v>
      </c>
      <c r="K84" s="219" t="s">
        <v>1655</v>
      </c>
      <c r="M84" s="288" t="s">
        <v>1474</v>
      </c>
      <c r="N84" s="337" t="s">
        <v>4083</v>
      </c>
      <c r="P84" s="67">
        <f>$PN$672-19366.2</f>
        <v>212.99999999999272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13</v>
      </c>
      <c r="D85" s="269" t="s">
        <v>1469</v>
      </c>
      <c r="E85" s="337" t="s">
        <v>4079</v>
      </c>
      <c r="G85" s="67">
        <f>$NU$672</f>
        <v>16352.350000000004</v>
      </c>
      <c r="H85" s="299" t="s">
        <v>5662</v>
      </c>
      <c r="I85" s="277"/>
      <c r="J85" s="331" t="s">
        <v>918</v>
      </c>
      <c r="K85" s="277" t="s">
        <v>2021</v>
      </c>
      <c r="M85" s="288" t="s">
        <v>1861</v>
      </c>
      <c r="N85" s="337" t="s">
        <v>4089</v>
      </c>
      <c r="P85" s="67">
        <f>$YE$672-18182.2</f>
        <v>211.80000000000291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3379</v>
      </c>
      <c r="D86" s="269" t="s">
        <v>4046</v>
      </c>
      <c r="E86" s="337" t="s">
        <v>4096</v>
      </c>
      <c r="G86" s="67">
        <f>$ANT$672</f>
        <v>16184.600000000002</v>
      </c>
      <c r="H86" s="299" t="s">
        <v>5662</v>
      </c>
      <c r="I86" s="277"/>
      <c r="J86" s="331" t="s">
        <v>919</v>
      </c>
      <c r="K86" s="63" t="s">
        <v>3371</v>
      </c>
      <c r="M86" s="269" t="s">
        <v>4037</v>
      </c>
      <c r="N86" s="337" t="s">
        <v>4091</v>
      </c>
      <c r="P86" s="67">
        <f>$AKQ$672-18784.1</f>
        <v>208.200000000008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277" t="s">
        <v>27</v>
      </c>
      <c r="D87" s="269" t="s">
        <v>1464</v>
      </c>
      <c r="E87" s="337" t="s">
        <v>4076</v>
      </c>
      <c r="G87" s="67">
        <f>$MB$672</f>
        <v>16154.950000000004</v>
      </c>
      <c r="H87" s="299" t="s">
        <v>5662</v>
      </c>
      <c r="I87" s="277"/>
      <c r="J87" s="331" t="s">
        <v>920</v>
      </c>
      <c r="K87" s="277" t="s">
        <v>2025</v>
      </c>
      <c r="M87" s="288" t="s">
        <v>1864</v>
      </c>
      <c r="N87" s="337" t="s">
        <v>4085</v>
      </c>
      <c r="P87" s="67">
        <f>$ZF$672-19570.9</f>
        <v>206.99999999999636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728</v>
      </c>
      <c r="D88" s="87" t="s">
        <v>1486</v>
      </c>
      <c r="E88" s="337" t="s">
        <v>4080</v>
      </c>
      <c r="G88" s="67">
        <f>$TR$672</f>
        <v>15986.599999999999</v>
      </c>
      <c r="H88" s="299" t="s">
        <v>5662</v>
      </c>
      <c r="I88" s="277"/>
      <c r="J88" s="331" t="s">
        <v>921</v>
      </c>
      <c r="K88" s="277" t="s">
        <v>2024</v>
      </c>
      <c r="M88" s="288" t="s">
        <v>2401</v>
      </c>
      <c r="N88" s="337" t="s">
        <v>4090</v>
      </c>
      <c r="P88" s="67">
        <f>$ABZ$672-18349.6</f>
        <v>206.29999999999927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763</v>
      </c>
      <c r="D89" s="87" t="s">
        <v>1468</v>
      </c>
      <c r="E89" s="337" t="s">
        <v>4074</v>
      </c>
      <c r="G89" s="67">
        <f>$NL$672</f>
        <v>15834.549999999997</v>
      </c>
      <c r="H89" s="299" t="s">
        <v>5662</v>
      </c>
      <c r="I89" s="277"/>
      <c r="J89" s="331" t="s">
        <v>922</v>
      </c>
      <c r="K89" s="63" t="s">
        <v>3382</v>
      </c>
      <c r="M89" s="269" t="s">
        <v>4049</v>
      </c>
      <c r="N89" s="337" t="s">
        <v>4093</v>
      </c>
      <c r="P89" s="67">
        <f>$AOU$672-20277.75</f>
        <v>205.49999999999636</v>
      </c>
      <c r="Q89" s="50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3364</v>
      </c>
      <c r="D90" s="269" t="s">
        <v>4030</v>
      </c>
      <c r="E90" s="337" t="s">
        <v>4093</v>
      </c>
      <c r="G90" s="67">
        <f>$AIF$672</f>
        <v>15546.7</v>
      </c>
      <c r="H90" s="299" t="s">
        <v>5662</v>
      </c>
      <c r="I90" s="277"/>
      <c r="J90" s="331" t="s">
        <v>923</v>
      </c>
      <c r="K90" s="277" t="s">
        <v>2009</v>
      </c>
      <c r="M90" s="288" t="s">
        <v>1853</v>
      </c>
      <c r="N90" s="337" t="s">
        <v>4087</v>
      </c>
      <c r="P90" s="67">
        <f>$VK$672-17802.2</f>
        <v>204.00000000000728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63" t="s">
        <v>3374</v>
      </c>
      <c r="D91" s="269" t="s">
        <v>4040</v>
      </c>
      <c r="E91" s="337" t="s">
        <v>4097</v>
      </c>
      <c r="G91" s="67">
        <f>$ALR$672</f>
        <v>15232.95</v>
      </c>
      <c r="H91" s="299" t="s">
        <v>5663</v>
      </c>
      <c r="I91" s="277"/>
      <c r="J91" s="331" t="s">
        <v>924</v>
      </c>
      <c r="K91" s="277" t="s">
        <v>3361</v>
      </c>
      <c r="M91" s="287" t="s">
        <v>2150</v>
      </c>
      <c r="N91" s="337" t="s">
        <v>4092</v>
      </c>
      <c r="P91" s="67">
        <f>$AHE$672-16217.9</f>
        <v>202.70000000000255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277" t="s">
        <v>2155</v>
      </c>
      <c r="D92" s="87" t="s">
        <v>1859</v>
      </c>
      <c r="E92" s="337" t="s">
        <v>4088</v>
      </c>
      <c r="G92" s="67">
        <f>$XM$672</f>
        <v>15151.899999999996</v>
      </c>
      <c r="H92" s="299" t="s">
        <v>5664</v>
      </c>
      <c r="I92" s="277"/>
      <c r="J92" s="331" t="s">
        <v>925</v>
      </c>
      <c r="K92" s="219" t="s">
        <v>1656</v>
      </c>
      <c r="M92" s="287" t="s">
        <v>1477</v>
      </c>
      <c r="N92" s="337" t="s">
        <v>4082</v>
      </c>
      <c r="P92" s="67">
        <f>$QO$672-17660.65</f>
        <v>202.49999999999636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277" t="s">
        <v>1</v>
      </c>
      <c r="D93" s="87" t="s">
        <v>1484</v>
      </c>
      <c r="E93" s="337" t="s">
        <v>4090</v>
      </c>
      <c r="G93" s="67">
        <f>$SZ$672</f>
        <v>14937.300000000007</v>
      </c>
      <c r="H93" s="299" t="s">
        <v>5662</v>
      </c>
      <c r="I93" s="277"/>
      <c r="J93" s="331" t="s">
        <v>926</v>
      </c>
      <c r="K93" s="219" t="s">
        <v>1644</v>
      </c>
      <c r="M93" s="288" t="s">
        <v>1851</v>
      </c>
      <c r="N93" s="337" t="s">
        <v>4086</v>
      </c>
      <c r="P93" s="67">
        <f>$US$672-16949.5</f>
        <v>202.20000000000437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2048</v>
      </c>
      <c r="D94" s="87" t="s">
        <v>2396</v>
      </c>
      <c r="E94" s="337" t="s">
        <v>4097</v>
      </c>
      <c r="G94" s="67">
        <f>$AAG$672</f>
        <v>14700.699999999999</v>
      </c>
      <c r="H94" s="299" t="s">
        <v>5662</v>
      </c>
      <c r="I94" s="277"/>
      <c r="J94" s="331" t="s">
        <v>927</v>
      </c>
      <c r="K94" s="219" t="s">
        <v>1659</v>
      </c>
      <c r="M94" s="288" t="s">
        <v>1473</v>
      </c>
      <c r="N94" s="337" t="s">
        <v>4082</v>
      </c>
      <c r="P94" s="67">
        <f>$PE$672-19271.35</f>
        <v>190.50000000000728</v>
      </c>
      <c r="Q94" s="50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63" t="s">
        <v>755</v>
      </c>
      <c r="D95" s="87" t="s">
        <v>1472</v>
      </c>
      <c r="E95" s="337" t="s">
        <v>4079</v>
      </c>
      <c r="G95" s="67">
        <f>$OV$672</f>
        <v>14428.499999999998</v>
      </c>
      <c r="H95" s="299" t="s">
        <v>5662</v>
      </c>
      <c r="I95" s="277"/>
      <c r="J95" s="331" t="s">
        <v>928</v>
      </c>
      <c r="K95" s="63" t="s">
        <v>3391</v>
      </c>
      <c r="M95" s="269" t="s">
        <v>4051</v>
      </c>
      <c r="N95" s="337" t="s">
        <v>4092</v>
      </c>
      <c r="P95" s="67">
        <f>$APM$672-17862</f>
        <v>189.89999999999782</v>
      </c>
      <c r="Q95" s="50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2051</v>
      </c>
      <c r="D96" s="87" t="s">
        <v>2398</v>
      </c>
      <c r="E96" s="337" t="s">
        <v>4090</v>
      </c>
      <c r="G96" s="67">
        <f>$AAY$672</f>
        <v>14196.849999999997</v>
      </c>
      <c r="H96" s="299" t="s">
        <v>5663</v>
      </c>
      <c r="I96" s="277"/>
      <c r="J96" s="331" t="s">
        <v>929</v>
      </c>
      <c r="K96" s="219" t="s">
        <v>1653</v>
      </c>
      <c r="M96" s="288" t="s">
        <v>1465</v>
      </c>
      <c r="N96" s="337" t="s">
        <v>4072</v>
      </c>
      <c r="P96" s="67">
        <f>$MK$672-19754.95</f>
        <v>189.00000000000728</v>
      </c>
      <c r="Q96" s="50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3372</v>
      </c>
      <c r="D97" s="269" t="s">
        <v>4038</v>
      </c>
      <c r="E97" s="337" t="s">
        <v>4097</v>
      </c>
      <c r="G97" s="67">
        <f>$AKZ$672</f>
        <v>13796.500000000007</v>
      </c>
      <c r="H97" s="299" t="s">
        <v>5664</v>
      </c>
      <c r="I97" s="277"/>
      <c r="J97" s="331" t="s">
        <v>930</v>
      </c>
      <c r="K97" s="277" t="s">
        <v>3362</v>
      </c>
      <c r="M97" s="287" t="s">
        <v>3210</v>
      </c>
      <c r="N97" s="337" t="s">
        <v>4090</v>
      </c>
      <c r="P97" s="67">
        <f>$AHN$672-12454.7</f>
        <v>172.19999999999345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2050</v>
      </c>
      <c r="D98" s="87" t="s">
        <v>2400</v>
      </c>
      <c r="E98" s="337" t="s">
        <v>4097</v>
      </c>
      <c r="G98" s="67">
        <f>$ABQ$672</f>
        <v>13354.7</v>
      </c>
      <c r="H98" s="299" t="s">
        <v>5662</v>
      </c>
      <c r="I98" s="277"/>
      <c r="J98" s="331" t="s">
        <v>931</v>
      </c>
      <c r="K98" s="63" t="s">
        <v>782</v>
      </c>
      <c r="M98" s="287" t="s">
        <v>1476</v>
      </c>
      <c r="N98" s="337" t="s">
        <v>4084</v>
      </c>
      <c r="P98" s="67">
        <f>$QF$672-16347.7</f>
        <v>144.00000000000364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2001</v>
      </c>
      <c r="D99" s="87" t="s">
        <v>1856</v>
      </c>
      <c r="E99" s="337" t="s">
        <v>4080</v>
      </c>
      <c r="G99" s="67">
        <f>$WL$672</f>
        <v>13068.999999999998</v>
      </c>
      <c r="H99" s="299" t="s">
        <v>5662</v>
      </c>
      <c r="I99" s="277"/>
      <c r="J99" s="331" t="s">
        <v>932</v>
      </c>
      <c r="K99" s="63" t="s">
        <v>153</v>
      </c>
      <c r="M99" s="288" t="s">
        <v>1441</v>
      </c>
      <c r="N99" s="337" t="s">
        <v>4070</v>
      </c>
      <c r="P99" s="67">
        <f>$JZ$672-17081.9</f>
        <v>143.99999999999636</v>
      </c>
      <c r="Q99" s="50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2005</v>
      </c>
      <c r="D100" s="269" t="s">
        <v>1854</v>
      </c>
      <c r="E100" s="337" t="s">
        <v>4082</v>
      </c>
      <c r="G100" s="67">
        <f>$VT$672</f>
        <v>12925.2</v>
      </c>
      <c r="H100" s="299" t="s">
        <v>5662</v>
      </c>
      <c r="I100" s="277"/>
      <c r="J100" s="331" t="s">
        <v>933</v>
      </c>
      <c r="K100" s="63" t="s">
        <v>3395</v>
      </c>
      <c r="M100" s="269" t="s">
        <v>4045</v>
      </c>
      <c r="N100" s="337" t="s">
        <v>4091</v>
      </c>
      <c r="P100" s="67">
        <f>$ANK$672-16471.8</f>
        <v>141</v>
      </c>
      <c r="Q100" s="50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3362</v>
      </c>
      <c r="D101" s="269" t="s">
        <v>3210</v>
      </c>
      <c r="E101" s="337" t="s">
        <v>4090</v>
      </c>
      <c r="G101" s="67">
        <f>$AHN$672</f>
        <v>12626.899999999994</v>
      </c>
      <c r="H101" s="299" t="s">
        <v>5662</v>
      </c>
      <c r="I101" s="277"/>
      <c r="J101" s="331" t="s">
        <v>934</v>
      </c>
      <c r="K101" s="63" t="s">
        <v>3372</v>
      </c>
      <c r="M101" s="269" t="s">
        <v>4038</v>
      </c>
      <c r="N101" s="337" t="s">
        <v>4097</v>
      </c>
      <c r="P101" s="67">
        <f>$AKZ$672-13717</f>
        <v>79.500000000007276</v>
      </c>
      <c r="Q101" s="50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4080</v>
      </c>
      <c r="G102" s="67">
        <f>$OD$672</f>
        <v>10911.000000000004</v>
      </c>
      <c r="H102" s="299" t="s">
        <v>5662</v>
      </c>
      <c r="I102" s="277"/>
      <c r="J102" s="331" t="s">
        <v>935</v>
      </c>
      <c r="K102" s="277" t="s">
        <v>2022</v>
      </c>
      <c r="M102" s="288" t="s">
        <v>2397</v>
      </c>
      <c r="N102" s="337" t="s">
        <v>4090</v>
      </c>
      <c r="P102" s="67">
        <f>$AAP$672-16673.7</f>
        <v>25.200000000000728</v>
      </c>
      <c r="Q102" s="50">
        <v>1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4054</v>
      </c>
      <c r="D104" s="288" t="s">
        <v>4016</v>
      </c>
      <c r="G104" s="288" t="s">
        <v>4020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4011</v>
      </c>
      <c r="D105" s="288" t="s">
        <v>2014</v>
      </c>
      <c r="G105" s="288" t="s">
        <v>4021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4012</v>
      </c>
      <c r="D106" s="288" t="s">
        <v>2152</v>
      </c>
      <c r="G106" s="288" t="s">
        <v>4022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2012</v>
      </c>
      <c r="D107" s="288" t="s">
        <v>2153</v>
      </c>
      <c r="G107" s="288" t="s">
        <v>4023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4013</v>
      </c>
      <c r="B108" s="179"/>
      <c r="C108" s="63"/>
      <c r="D108" s="288" t="s">
        <v>2154</v>
      </c>
      <c r="E108" s="79"/>
      <c r="F108" s="75"/>
      <c r="G108" s="288" t="s">
        <v>4024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2013</v>
      </c>
      <c r="B109" s="179"/>
      <c r="C109" s="63"/>
      <c r="D109" s="288" t="s">
        <v>4017</v>
      </c>
      <c r="E109" s="79"/>
      <c r="F109" s="75"/>
      <c r="G109" s="288" t="s">
        <v>4025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4014</v>
      </c>
      <c r="B110" s="179"/>
      <c r="C110" s="63"/>
      <c r="D110" s="288" t="s">
        <v>4018</v>
      </c>
      <c r="E110" s="79"/>
      <c r="F110" s="75"/>
      <c r="G110" s="288" t="s">
        <v>4026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4015</v>
      </c>
      <c r="B111" s="179"/>
      <c r="C111" s="63"/>
      <c r="D111" s="87" t="s">
        <v>4019</v>
      </c>
      <c r="E111" s="79"/>
      <c r="F111" s="75"/>
      <c r="G111" s="288" t="s">
        <v>4027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3211</v>
      </c>
      <c r="B112" s="179"/>
      <c r="C112" s="63"/>
      <c r="D112" s="87"/>
      <c r="E112" s="79"/>
      <c r="F112" s="75"/>
      <c r="G112" s="87" t="s">
        <v>4028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1998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1998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3371</v>
      </c>
      <c r="C118" s="556"/>
      <c r="D118" s="557" t="s">
        <v>4037</v>
      </c>
      <c r="E118" s="14" t="s">
        <v>4091</v>
      </c>
      <c r="F118" s="558"/>
      <c r="G118" s="559">
        <v>14</v>
      </c>
      <c r="H118" s="560">
        <v>9</v>
      </c>
      <c r="I118" s="561">
        <v>9</v>
      </c>
      <c r="J118" s="5" t="s">
        <v>0</v>
      </c>
      <c r="K118" s="63" t="s">
        <v>762</v>
      </c>
      <c r="L118" s="63"/>
      <c r="M118" s="288" t="s">
        <v>1422</v>
      </c>
      <c r="N118" s="337" t="s">
        <v>4062</v>
      </c>
      <c r="O118" s="3"/>
      <c r="P118" s="9">
        <f>SUM(Puntenklassement!D56)</f>
        <v>6407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4099</v>
      </c>
      <c r="C119" s="556"/>
      <c r="D119" s="555" t="s">
        <v>1441</v>
      </c>
      <c r="E119" s="14" t="s">
        <v>4070</v>
      </c>
      <c r="F119" s="558"/>
      <c r="G119" s="559">
        <v>13</v>
      </c>
      <c r="H119" s="560">
        <v>11</v>
      </c>
      <c r="I119" s="561">
        <v>11</v>
      </c>
      <c r="J119" s="5" t="s">
        <v>2</v>
      </c>
      <c r="K119" s="277" t="s">
        <v>31</v>
      </c>
      <c r="L119" s="63"/>
      <c r="M119" s="287" t="s">
        <v>1454</v>
      </c>
      <c r="N119" s="337" t="s">
        <v>4056</v>
      </c>
      <c r="P119" s="9">
        <f>SUM(Puntenklassement!D86)</f>
        <v>6390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19" t="s">
        <v>1654</v>
      </c>
      <c r="C120" s="556"/>
      <c r="D120" s="555" t="s">
        <v>1478</v>
      </c>
      <c r="E120" s="14" t="s">
        <v>4082</v>
      </c>
      <c r="F120" s="558"/>
      <c r="G120" s="559">
        <v>13</v>
      </c>
      <c r="H120" s="560">
        <v>5</v>
      </c>
      <c r="I120" s="561">
        <v>4</v>
      </c>
      <c r="J120" s="5" t="s">
        <v>3</v>
      </c>
      <c r="K120" s="63" t="s">
        <v>4103</v>
      </c>
      <c r="L120" s="63"/>
      <c r="M120" s="288" t="s">
        <v>1433</v>
      </c>
      <c r="N120" s="337" t="s">
        <v>4065</v>
      </c>
      <c r="P120" s="9">
        <f>SUM(Puntenklassement!D87)</f>
        <v>6229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7" t="s">
        <v>2347</v>
      </c>
      <c r="C121" s="556"/>
      <c r="D121" s="555" t="s">
        <v>1430</v>
      </c>
      <c r="E121" s="14" t="s">
        <v>4068</v>
      </c>
      <c r="F121" s="558"/>
      <c r="G121" s="559">
        <v>11</v>
      </c>
      <c r="H121" s="560">
        <v>5</v>
      </c>
      <c r="I121" s="561">
        <v>2</v>
      </c>
      <c r="J121" s="5" t="s">
        <v>5</v>
      </c>
      <c r="K121" s="277" t="s">
        <v>2006</v>
      </c>
      <c r="L121" s="63"/>
      <c r="M121" s="288" t="s">
        <v>1481</v>
      </c>
      <c r="N121" s="337" t="s">
        <v>4078</v>
      </c>
      <c r="P121" s="9">
        <f>SUM(Puntenklassement!D102)</f>
        <v>6126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3361</v>
      </c>
      <c r="C122" s="556"/>
      <c r="D122" s="562" t="s">
        <v>2150</v>
      </c>
      <c r="E122" s="14" t="s">
        <v>4092</v>
      </c>
      <c r="F122" s="558"/>
      <c r="G122" s="559">
        <v>11</v>
      </c>
      <c r="H122" s="560">
        <v>4</v>
      </c>
      <c r="I122" s="561">
        <v>2</v>
      </c>
      <c r="J122" s="5" t="s">
        <v>7</v>
      </c>
      <c r="K122" s="63" t="s">
        <v>33</v>
      </c>
      <c r="L122" s="63"/>
      <c r="M122" s="288" t="s">
        <v>1457</v>
      </c>
      <c r="N122" s="337" t="s">
        <v>4057</v>
      </c>
      <c r="P122" s="9">
        <f>SUM(Puntenklassement!D91)</f>
        <v>6109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19" t="s">
        <v>1644</v>
      </c>
      <c r="C123" s="556"/>
      <c r="D123" s="555" t="s">
        <v>1851</v>
      </c>
      <c r="E123" s="14" t="s">
        <v>4086</v>
      </c>
      <c r="F123" s="563"/>
      <c r="G123" s="559">
        <v>11</v>
      </c>
      <c r="H123" s="560">
        <v>2</v>
      </c>
      <c r="I123" s="561">
        <v>4</v>
      </c>
      <c r="J123" s="5" t="s">
        <v>8</v>
      </c>
      <c r="K123" s="219" t="s">
        <v>1654</v>
      </c>
      <c r="L123" s="63"/>
      <c r="M123" s="288" t="s">
        <v>1478</v>
      </c>
      <c r="N123" s="337" t="s">
        <v>4082</v>
      </c>
      <c r="P123" s="9">
        <f>SUM(Puntenklassement!D62)</f>
        <v>6108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763</v>
      </c>
      <c r="C124" s="556"/>
      <c r="D124" s="555" t="s">
        <v>1468</v>
      </c>
      <c r="E124" s="14" t="s">
        <v>4074</v>
      </c>
      <c r="F124" s="558"/>
      <c r="G124" s="559">
        <v>10</v>
      </c>
      <c r="H124" s="560">
        <v>7</v>
      </c>
      <c r="I124" s="561">
        <v>3</v>
      </c>
      <c r="J124" s="5" t="s">
        <v>10</v>
      </c>
      <c r="K124" s="63" t="s">
        <v>25</v>
      </c>
      <c r="L124" s="63"/>
      <c r="M124" s="288" t="s">
        <v>1458</v>
      </c>
      <c r="N124" s="337" t="s">
        <v>4055</v>
      </c>
      <c r="P124" s="9">
        <f>SUM(Puntenklassement!D61)</f>
        <v>6071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771</v>
      </c>
      <c r="C125" s="556"/>
      <c r="D125" s="555" t="s">
        <v>1466</v>
      </c>
      <c r="E125" s="14" t="s">
        <v>4077</v>
      </c>
      <c r="F125" s="558"/>
      <c r="G125" s="559">
        <v>10</v>
      </c>
      <c r="H125" s="560">
        <v>6</v>
      </c>
      <c r="I125" s="561">
        <v>8</v>
      </c>
      <c r="J125" s="5" t="s">
        <v>12</v>
      </c>
      <c r="K125" s="63" t="s">
        <v>3378</v>
      </c>
      <c r="L125" s="63"/>
      <c r="M125" s="269" t="s">
        <v>4044</v>
      </c>
      <c r="N125" s="337" t="s">
        <v>4091</v>
      </c>
      <c r="P125" s="9">
        <f>SUM(Puntenklassement!D69)</f>
        <v>6056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3379</v>
      </c>
      <c r="C126" s="556"/>
      <c r="D126" s="557" t="s">
        <v>4046</v>
      </c>
      <c r="E126" s="14" t="s">
        <v>4096</v>
      </c>
      <c r="F126" s="558"/>
      <c r="G126" s="559">
        <v>9</v>
      </c>
      <c r="H126" s="560">
        <v>10</v>
      </c>
      <c r="I126" s="561">
        <v>8</v>
      </c>
      <c r="J126" s="5" t="s">
        <v>14</v>
      </c>
      <c r="K126" s="219" t="s">
        <v>1647</v>
      </c>
      <c r="M126" s="288" t="s">
        <v>1423</v>
      </c>
      <c r="N126" s="337" t="s">
        <v>4059</v>
      </c>
      <c r="O126" s="3"/>
      <c r="P126" s="9">
        <f>SUM(Puntenklassement!D8)</f>
        <v>6009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4101</v>
      </c>
      <c r="C127" s="556"/>
      <c r="D127" s="555" t="s">
        <v>1433</v>
      </c>
      <c r="E127" s="14" t="s">
        <v>4065</v>
      </c>
      <c r="F127" s="558"/>
      <c r="G127" s="559">
        <v>9</v>
      </c>
      <c r="H127" s="560">
        <v>8</v>
      </c>
      <c r="I127" s="561">
        <v>10</v>
      </c>
      <c r="J127" s="5" t="s">
        <v>16</v>
      </c>
      <c r="K127" s="63" t="s">
        <v>162</v>
      </c>
      <c r="L127" s="63"/>
      <c r="M127" s="288" t="s">
        <v>1432</v>
      </c>
      <c r="N127" s="337" t="s">
        <v>4068</v>
      </c>
      <c r="P127" s="9">
        <f>SUM(Puntenklassement!D40)</f>
        <v>5987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3391</v>
      </c>
      <c r="C128" s="556"/>
      <c r="D128" s="557" t="s">
        <v>4051</v>
      </c>
      <c r="E128" s="14" t="s">
        <v>4092</v>
      </c>
      <c r="F128" s="558"/>
      <c r="G128" s="559">
        <v>9</v>
      </c>
      <c r="H128" s="560">
        <v>7</v>
      </c>
      <c r="I128" s="561">
        <v>2</v>
      </c>
      <c r="J128" s="5" t="s">
        <v>18</v>
      </c>
      <c r="K128" s="219" t="s">
        <v>1662</v>
      </c>
      <c r="L128" s="63"/>
      <c r="M128" s="288" t="s">
        <v>1429</v>
      </c>
      <c r="N128" s="337" t="s">
        <v>4060</v>
      </c>
      <c r="P128" s="9">
        <f>SUM(Puntenklassement!D94)</f>
        <v>5936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7" t="s">
        <v>2050</v>
      </c>
      <c r="C129" s="556"/>
      <c r="D129" s="555" t="s">
        <v>2400</v>
      </c>
      <c r="E129" s="14" t="s">
        <v>4097</v>
      </c>
      <c r="F129" s="558"/>
      <c r="G129" s="559">
        <v>9</v>
      </c>
      <c r="H129" s="560">
        <v>3</v>
      </c>
      <c r="I129" s="561">
        <v>10</v>
      </c>
      <c r="J129" s="5" t="s">
        <v>20</v>
      </c>
      <c r="K129" s="63" t="s">
        <v>4102</v>
      </c>
      <c r="L129" s="63"/>
      <c r="M129" s="288" t="s">
        <v>1452</v>
      </c>
      <c r="N129" s="337" t="s">
        <v>4055</v>
      </c>
      <c r="P129" s="9">
        <f>SUM(Puntenklassement!D49)</f>
        <v>5914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7" t="s">
        <v>2022</v>
      </c>
      <c r="C130" s="556"/>
      <c r="D130" s="555" t="s">
        <v>2397</v>
      </c>
      <c r="E130" s="14" t="s">
        <v>4090</v>
      </c>
      <c r="F130" s="558"/>
      <c r="G130" s="559">
        <v>8</v>
      </c>
      <c r="H130" s="560">
        <v>7</v>
      </c>
      <c r="I130" s="561">
        <v>4</v>
      </c>
      <c r="J130" s="5" t="s">
        <v>22</v>
      </c>
      <c r="K130" s="28" t="s">
        <v>37</v>
      </c>
      <c r="L130" s="63"/>
      <c r="M130" s="288" t="s">
        <v>1416</v>
      </c>
      <c r="N130" s="337" t="s">
        <v>4063</v>
      </c>
      <c r="P130" s="9">
        <f>SUM(Puntenklassement!D92)</f>
        <v>5902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746</v>
      </c>
      <c r="C131" s="556"/>
      <c r="D131" s="555" t="s">
        <v>1424</v>
      </c>
      <c r="E131" s="14" t="s">
        <v>4066</v>
      </c>
      <c r="F131" s="558"/>
      <c r="G131" s="559">
        <v>8</v>
      </c>
      <c r="H131" s="560">
        <v>6</v>
      </c>
      <c r="I131" s="561">
        <v>4</v>
      </c>
      <c r="J131" s="5" t="s">
        <v>24</v>
      </c>
      <c r="K131" s="219" t="s">
        <v>1656</v>
      </c>
      <c r="L131" s="63"/>
      <c r="M131" s="287" t="s">
        <v>1477</v>
      </c>
      <c r="N131" s="337" t="s">
        <v>4082</v>
      </c>
      <c r="P131" s="9">
        <f>SUM(Puntenklassement!D63)</f>
        <v>5889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8" t="s">
        <v>2345</v>
      </c>
      <c r="C132" s="556"/>
      <c r="D132" s="555" t="s">
        <v>1459</v>
      </c>
      <c r="E132" s="14" t="s">
        <v>4062</v>
      </c>
      <c r="F132" s="558"/>
      <c r="G132" s="559">
        <v>8</v>
      </c>
      <c r="H132" s="560">
        <v>4</v>
      </c>
      <c r="I132" s="561">
        <v>1</v>
      </c>
      <c r="J132" s="5" t="s">
        <v>26</v>
      </c>
      <c r="K132" s="219" t="s">
        <v>1652</v>
      </c>
      <c r="L132" s="63"/>
      <c r="M132" s="288" t="s">
        <v>1471</v>
      </c>
      <c r="N132" s="337" t="s">
        <v>4081</v>
      </c>
      <c r="P132" s="9">
        <f>SUM(Puntenklassement!D7)</f>
        <v>5874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3377</v>
      </c>
      <c r="C133" s="556"/>
      <c r="D133" s="557" t="s">
        <v>4043</v>
      </c>
      <c r="E133" s="14" t="s">
        <v>4095</v>
      </c>
      <c r="F133" s="558"/>
      <c r="G133" s="559">
        <v>8</v>
      </c>
      <c r="H133" s="560">
        <v>3</v>
      </c>
      <c r="I133" s="561">
        <v>5</v>
      </c>
      <c r="J133" s="5" t="s">
        <v>28</v>
      </c>
      <c r="K133" s="277" t="s">
        <v>143</v>
      </c>
      <c r="L133" s="63"/>
      <c r="M133" s="288" t="s">
        <v>1415</v>
      </c>
      <c r="N133" s="337" t="s">
        <v>4055</v>
      </c>
      <c r="P133" s="9">
        <f>SUM(Puntenklassement!D93)</f>
        <v>5850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7" t="s">
        <v>1</v>
      </c>
      <c r="C134" s="556"/>
      <c r="D134" s="555" t="s">
        <v>1484</v>
      </c>
      <c r="E134" s="14" t="s">
        <v>4090</v>
      </c>
      <c r="F134" s="558"/>
      <c r="G134" s="559">
        <v>7</v>
      </c>
      <c r="H134" s="560">
        <v>9</v>
      </c>
      <c r="I134" s="561">
        <v>8</v>
      </c>
      <c r="J134" s="5" t="s">
        <v>30</v>
      </c>
      <c r="K134" s="277" t="s">
        <v>2004</v>
      </c>
      <c r="L134" s="63"/>
      <c r="M134" s="288" t="s">
        <v>1482</v>
      </c>
      <c r="N134" s="337" t="s">
        <v>4067</v>
      </c>
      <c r="P134" s="9">
        <f>SUM(Puntenklassement!D17)</f>
        <v>5833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7" t="s">
        <v>779</v>
      </c>
      <c r="C135" s="556"/>
      <c r="D135" s="555" t="s">
        <v>1455</v>
      </c>
      <c r="E135" s="14" t="s">
        <v>4059</v>
      </c>
      <c r="F135" s="558"/>
      <c r="G135" s="559">
        <v>7</v>
      </c>
      <c r="H135" s="560">
        <v>7</v>
      </c>
      <c r="I135" s="561">
        <v>3</v>
      </c>
      <c r="J135" s="5" t="s">
        <v>32</v>
      </c>
      <c r="K135" s="277" t="s">
        <v>2016</v>
      </c>
      <c r="L135" s="63"/>
      <c r="M135" s="288" t="s">
        <v>1483</v>
      </c>
      <c r="N135" s="337" t="s">
        <v>4074</v>
      </c>
      <c r="P135" s="9">
        <f>SUM(Puntenklassement!D24)</f>
        <v>5776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1656</v>
      </c>
      <c r="C136" s="556"/>
      <c r="D136" s="562" t="s">
        <v>1477</v>
      </c>
      <c r="E136" s="14" t="s">
        <v>4082</v>
      </c>
      <c r="F136" s="558"/>
      <c r="G136" s="559">
        <v>7</v>
      </c>
      <c r="H136" s="560">
        <v>7</v>
      </c>
      <c r="I136" s="561">
        <v>2</v>
      </c>
      <c r="J136" s="5" t="s">
        <v>34</v>
      </c>
      <c r="K136" s="277" t="s">
        <v>11</v>
      </c>
      <c r="L136" s="63"/>
      <c r="M136" s="288" t="s">
        <v>1460</v>
      </c>
      <c r="N136" s="337" t="s">
        <v>4057</v>
      </c>
      <c r="P136" s="9">
        <f>SUM(Puntenklassement!D25)</f>
        <v>5770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3394</v>
      </c>
      <c r="C137" s="556"/>
      <c r="D137" s="557" t="s">
        <v>4053</v>
      </c>
      <c r="E137" s="14" t="s">
        <v>4091</v>
      </c>
      <c r="F137" s="558"/>
      <c r="G137" s="559">
        <v>7</v>
      </c>
      <c r="H137" s="560">
        <v>5</v>
      </c>
      <c r="I137" s="561">
        <v>3</v>
      </c>
      <c r="J137" s="5" t="s">
        <v>36</v>
      </c>
      <c r="K137" s="28" t="s">
        <v>155</v>
      </c>
      <c r="L137" s="63"/>
      <c r="M137" s="288" t="s">
        <v>1459</v>
      </c>
      <c r="N137" s="337" t="s">
        <v>4062</v>
      </c>
      <c r="P137" s="9">
        <f>SUM(Puntenklassement!D99)</f>
        <v>5746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757</v>
      </c>
      <c r="C138" s="556"/>
      <c r="D138" s="555" t="s">
        <v>1461</v>
      </c>
      <c r="E138" s="14" t="s">
        <v>4071</v>
      </c>
      <c r="F138" s="558"/>
      <c r="G138" s="559">
        <v>7</v>
      </c>
      <c r="H138" s="560">
        <v>4</v>
      </c>
      <c r="I138" s="561">
        <v>2</v>
      </c>
      <c r="J138" s="5" t="s">
        <v>38</v>
      </c>
      <c r="K138" s="63" t="s">
        <v>3371</v>
      </c>
      <c r="L138" s="63"/>
      <c r="M138" s="269" t="s">
        <v>4037</v>
      </c>
      <c r="N138" s="337" t="s">
        <v>4091</v>
      </c>
      <c r="P138" s="9">
        <f>SUM(Puntenklassement!D53)</f>
        <v>5739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3369</v>
      </c>
      <c r="C139" s="556"/>
      <c r="D139" s="557" t="s">
        <v>4035</v>
      </c>
      <c r="E139" s="14" t="s">
        <v>4091</v>
      </c>
      <c r="F139" s="558"/>
      <c r="G139" s="559">
        <v>7</v>
      </c>
      <c r="H139" s="560">
        <v>4</v>
      </c>
      <c r="I139" s="561">
        <v>2</v>
      </c>
      <c r="J139" s="5" t="s">
        <v>145</v>
      </c>
      <c r="K139" s="277" t="s">
        <v>783</v>
      </c>
      <c r="L139" s="63"/>
      <c r="M139" s="287" t="s">
        <v>1414</v>
      </c>
      <c r="N139" s="337" t="s">
        <v>4058</v>
      </c>
      <c r="P139" s="9">
        <f>SUM(Puntenklassement!D32)</f>
        <v>5727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77" t="s">
        <v>2025</v>
      </c>
      <c r="C140" s="556"/>
      <c r="D140" s="555" t="s">
        <v>1864</v>
      </c>
      <c r="E140" s="14" t="s">
        <v>4085</v>
      </c>
      <c r="F140" s="558"/>
      <c r="G140" s="559">
        <v>7</v>
      </c>
      <c r="H140" s="560">
        <v>3</v>
      </c>
      <c r="I140" s="561">
        <v>2</v>
      </c>
      <c r="J140" s="5" t="s">
        <v>146</v>
      </c>
      <c r="K140" s="219" t="s">
        <v>1643</v>
      </c>
      <c r="L140" s="63"/>
      <c r="M140" s="288" t="s">
        <v>1849</v>
      </c>
      <c r="N140" s="337" t="s">
        <v>4086</v>
      </c>
      <c r="P140" s="9">
        <f>SUM(Puntenklassement!D44)</f>
        <v>5712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3372</v>
      </c>
      <c r="C141" s="556"/>
      <c r="D141" s="557" t="s">
        <v>4038</v>
      </c>
      <c r="E141" s="14" t="s">
        <v>4097</v>
      </c>
      <c r="F141" s="558"/>
      <c r="G141" s="559">
        <v>7</v>
      </c>
      <c r="H141" s="560">
        <v>1</v>
      </c>
      <c r="I141" s="561">
        <v>1</v>
      </c>
      <c r="J141" s="5" t="s">
        <v>147</v>
      </c>
      <c r="K141" s="63" t="s">
        <v>3381</v>
      </c>
      <c r="L141" s="63"/>
      <c r="M141" s="269" t="s">
        <v>4048</v>
      </c>
      <c r="N141" s="337" t="s">
        <v>4096</v>
      </c>
      <c r="P141" s="9">
        <f>SUM(Puntenklassement!D22)</f>
        <v>5671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3381</v>
      </c>
      <c r="C142" s="556"/>
      <c r="D142" s="557" t="s">
        <v>4048</v>
      </c>
      <c r="E142" s="14" t="s">
        <v>4096</v>
      </c>
      <c r="F142" s="558"/>
      <c r="G142" s="559">
        <v>6</v>
      </c>
      <c r="H142" s="560">
        <v>6</v>
      </c>
      <c r="I142" s="561">
        <v>4</v>
      </c>
      <c r="J142" s="5" t="s">
        <v>151</v>
      </c>
      <c r="K142" s="63" t="s">
        <v>153</v>
      </c>
      <c r="L142" s="63"/>
      <c r="M142" s="288" t="s">
        <v>1441</v>
      </c>
      <c r="N142" s="337" t="s">
        <v>4070</v>
      </c>
      <c r="P142" s="9">
        <f>SUM(Puntenklassement!D19)</f>
        <v>5661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7" t="s">
        <v>2005</v>
      </c>
      <c r="C143" s="556"/>
      <c r="D143" s="562" t="s">
        <v>1854</v>
      </c>
      <c r="E143" s="14" t="s">
        <v>4082</v>
      </c>
      <c r="F143" s="558"/>
      <c r="G143" s="559">
        <v>6</v>
      </c>
      <c r="H143" s="560">
        <v>6</v>
      </c>
      <c r="I143" s="561">
        <v>2</v>
      </c>
      <c r="J143" s="5" t="s">
        <v>157</v>
      </c>
      <c r="K143" s="219" t="s">
        <v>1657</v>
      </c>
      <c r="L143" s="63"/>
      <c r="M143" s="288" t="s">
        <v>1479</v>
      </c>
      <c r="N143" s="337" t="s">
        <v>4082</v>
      </c>
      <c r="P143" s="9">
        <f>SUM(Puntenklassement!D5)</f>
        <v>5628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23</v>
      </c>
      <c r="C144" s="556"/>
      <c r="D144" s="555" t="s">
        <v>1443</v>
      </c>
      <c r="E144" s="14" t="s">
        <v>4071</v>
      </c>
      <c r="F144" s="558"/>
      <c r="G144" s="559">
        <v>6</v>
      </c>
      <c r="H144" s="560">
        <v>5</v>
      </c>
      <c r="I144" s="561">
        <v>2</v>
      </c>
      <c r="J144" s="5" t="s">
        <v>159</v>
      </c>
      <c r="K144" s="63" t="s">
        <v>3369</v>
      </c>
      <c r="L144" s="63"/>
      <c r="M144" s="269" t="s">
        <v>4035</v>
      </c>
      <c r="N144" s="337" t="s">
        <v>4091</v>
      </c>
      <c r="P144" s="9">
        <f>SUM(Puntenklassement!D41)</f>
        <v>5611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7" t="s">
        <v>2016</v>
      </c>
      <c r="C145" s="556"/>
      <c r="D145" s="555" t="s">
        <v>1483</v>
      </c>
      <c r="E145" s="14" t="s">
        <v>4074</v>
      </c>
      <c r="F145" s="558"/>
      <c r="G145" s="559">
        <v>6</v>
      </c>
      <c r="H145" s="560">
        <v>4</v>
      </c>
      <c r="I145" s="561">
        <v>8</v>
      </c>
      <c r="J145" s="5" t="s">
        <v>160</v>
      </c>
      <c r="K145" s="277" t="s">
        <v>4493</v>
      </c>
      <c r="L145" s="63"/>
      <c r="M145" s="288" t="s">
        <v>1860</v>
      </c>
      <c r="N145" s="337" t="s">
        <v>4089</v>
      </c>
      <c r="P145" s="9">
        <f>SUM(Puntenklassement!D47)</f>
        <v>5591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7" t="s">
        <v>2001</v>
      </c>
      <c r="C146" s="556"/>
      <c r="D146" s="555" t="s">
        <v>1856</v>
      </c>
      <c r="E146" s="14" t="s">
        <v>4080</v>
      </c>
      <c r="F146" s="558"/>
      <c r="G146" s="559">
        <v>6</v>
      </c>
      <c r="H146" s="560">
        <v>4</v>
      </c>
      <c r="I146" s="561">
        <v>3</v>
      </c>
      <c r="J146" s="5" t="s">
        <v>161</v>
      </c>
      <c r="K146" s="63" t="s">
        <v>771</v>
      </c>
      <c r="L146" s="63"/>
      <c r="M146" s="288" t="s">
        <v>1466</v>
      </c>
      <c r="N146" s="337" t="s">
        <v>4077</v>
      </c>
      <c r="P146" s="9">
        <f>SUM(Puntenklassement!D14)</f>
        <v>5571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796</v>
      </c>
      <c r="C147" s="556"/>
      <c r="D147" s="555" t="s">
        <v>1442</v>
      </c>
      <c r="E147" s="14" t="s">
        <v>4067</v>
      </c>
      <c r="F147" s="558"/>
      <c r="G147" s="559">
        <v>6</v>
      </c>
      <c r="H147" s="560">
        <v>2</v>
      </c>
      <c r="I147" s="561">
        <v>4</v>
      </c>
      <c r="J147" s="5" t="s">
        <v>163</v>
      </c>
      <c r="K147" s="277" t="s">
        <v>800</v>
      </c>
      <c r="L147" s="63"/>
      <c r="M147" s="288" t="s">
        <v>1456</v>
      </c>
      <c r="N147" s="337" t="s">
        <v>4058</v>
      </c>
      <c r="P147" s="9">
        <f>SUM(Puntenklassement!D46)</f>
        <v>5541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1652</v>
      </c>
      <c r="C148" s="556"/>
      <c r="D148" s="555" t="s">
        <v>1471</v>
      </c>
      <c r="E148" s="14" t="s">
        <v>4081</v>
      </c>
      <c r="F148" s="558"/>
      <c r="G148" s="559">
        <v>5</v>
      </c>
      <c r="H148" s="560">
        <v>5</v>
      </c>
      <c r="I148" s="561">
        <v>6</v>
      </c>
      <c r="J148" s="5" t="s">
        <v>275</v>
      </c>
      <c r="K148" s="63" t="s">
        <v>764</v>
      </c>
      <c r="L148" s="63"/>
      <c r="M148" s="287" t="s">
        <v>1440</v>
      </c>
      <c r="N148" s="337" t="s">
        <v>4074</v>
      </c>
      <c r="P148" s="9">
        <f>SUM(Puntenklassement!D70)</f>
        <v>5533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733</v>
      </c>
      <c r="C149" s="556"/>
      <c r="D149" s="555" t="s">
        <v>1428</v>
      </c>
      <c r="E149" s="14" t="s">
        <v>4073</v>
      </c>
      <c r="F149" s="558"/>
      <c r="G149" s="559">
        <v>5</v>
      </c>
      <c r="H149" s="560">
        <v>5</v>
      </c>
      <c r="I149" s="561">
        <v>3</v>
      </c>
      <c r="J149" s="5" t="s">
        <v>276</v>
      </c>
      <c r="K149" s="277" t="s">
        <v>2025</v>
      </c>
      <c r="L149" s="63"/>
      <c r="M149" s="288" t="s">
        <v>1864</v>
      </c>
      <c r="N149" s="337" t="s">
        <v>4085</v>
      </c>
      <c r="P149" s="9">
        <f>SUM(Puntenklassement!D54)</f>
        <v>5508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762</v>
      </c>
      <c r="C150" s="556"/>
      <c r="D150" s="555" t="s">
        <v>1422</v>
      </c>
      <c r="E150" s="14" t="s">
        <v>4062</v>
      </c>
      <c r="F150" s="558"/>
      <c r="G150" s="559">
        <v>5</v>
      </c>
      <c r="H150" s="560">
        <v>4</v>
      </c>
      <c r="I150" s="561">
        <v>6</v>
      </c>
      <c r="J150" s="5" t="s">
        <v>277</v>
      </c>
      <c r="K150" s="219" t="s">
        <v>1659</v>
      </c>
      <c r="L150" s="63"/>
      <c r="M150" s="288" t="s">
        <v>1473</v>
      </c>
      <c r="N150" s="337" t="s">
        <v>4082</v>
      </c>
      <c r="P150" s="9">
        <f>SUM(Puntenklassement!D98)</f>
        <v>5507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19" t="s">
        <v>1657</v>
      </c>
      <c r="C151" s="556"/>
      <c r="D151" s="555" t="s">
        <v>1479</v>
      </c>
      <c r="E151" s="14" t="s">
        <v>4082</v>
      </c>
      <c r="F151" s="558"/>
      <c r="G151" s="559">
        <v>5</v>
      </c>
      <c r="H151" s="560">
        <v>3</v>
      </c>
      <c r="I151" s="561">
        <v>0</v>
      </c>
      <c r="J151" s="5" t="s">
        <v>278</v>
      </c>
      <c r="K151" s="63" t="s">
        <v>3363</v>
      </c>
      <c r="L151" s="63"/>
      <c r="M151" s="269" t="s">
        <v>4029</v>
      </c>
      <c r="N151" s="337" t="s">
        <v>4093</v>
      </c>
      <c r="P151" s="9">
        <f>SUM(Puntenklassement!D9)</f>
        <v>5446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3363</v>
      </c>
      <c r="C152" s="556"/>
      <c r="D152" s="557" t="s">
        <v>4029</v>
      </c>
      <c r="E152" s="14" t="s">
        <v>4093</v>
      </c>
      <c r="F152" s="558"/>
      <c r="G152" s="559">
        <v>5</v>
      </c>
      <c r="H152" s="560">
        <v>1</v>
      </c>
      <c r="I152" s="561">
        <v>4</v>
      </c>
      <c r="J152" s="5" t="s">
        <v>735</v>
      </c>
      <c r="K152" s="63" t="s">
        <v>738</v>
      </c>
      <c r="L152" s="63"/>
      <c r="M152" s="288" t="s">
        <v>1434</v>
      </c>
      <c r="N152" s="337" t="s">
        <v>4069</v>
      </c>
      <c r="P152" s="9">
        <f>SUM(Puntenklassement!D72)</f>
        <v>5434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63" t="s">
        <v>3382</v>
      </c>
      <c r="C153" s="556"/>
      <c r="D153" s="557" t="s">
        <v>4049</v>
      </c>
      <c r="E153" s="14" t="s">
        <v>4093</v>
      </c>
      <c r="F153" s="558"/>
      <c r="G153" s="559">
        <v>5</v>
      </c>
      <c r="H153" s="560">
        <v>1</v>
      </c>
      <c r="I153" s="561">
        <v>3</v>
      </c>
      <c r="J153" s="5" t="s">
        <v>736</v>
      </c>
      <c r="K153" s="63" t="s">
        <v>757</v>
      </c>
      <c r="L153" s="63"/>
      <c r="M153" s="288" t="s">
        <v>1461</v>
      </c>
      <c r="N153" s="337" t="s">
        <v>4071</v>
      </c>
      <c r="P153" s="9">
        <f>SUM(Puntenklassement!D39)</f>
        <v>5421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219" t="s">
        <v>1660</v>
      </c>
      <c r="C154" s="556"/>
      <c r="D154" s="555" t="s">
        <v>1467</v>
      </c>
      <c r="E154" s="14" t="s">
        <v>4078</v>
      </c>
      <c r="F154" s="558"/>
      <c r="G154" s="559">
        <v>5</v>
      </c>
      <c r="H154" s="560">
        <v>0</v>
      </c>
      <c r="I154" s="561">
        <v>0</v>
      </c>
      <c r="J154" s="5" t="s">
        <v>737</v>
      </c>
      <c r="K154" s="63" t="s">
        <v>748</v>
      </c>
      <c r="L154" s="63"/>
      <c r="M154" s="288" t="s">
        <v>1426</v>
      </c>
      <c r="N154" s="337" t="s">
        <v>4060</v>
      </c>
      <c r="P154" s="9">
        <f>SUM(Puntenklassement!D78)</f>
        <v>5412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</v>
      </c>
      <c r="C155" s="556"/>
      <c r="D155" s="555" t="s">
        <v>1457</v>
      </c>
      <c r="E155" s="14" t="s">
        <v>4057</v>
      </c>
      <c r="F155" s="558"/>
      <c r="G155" s="559">
        <v>4</v>
      </c>
      <c r="H155" s="560">
        <v>11</v>
      </c>
      <c r="I155" s="561">
        <v>3</v>
      </c>
      <c r="J155" s="5" t="s">
        <v>739</v>
      </c>
      <c r="K155" s="219" t="s">
        <v>1653</v>
      </c>
      <c r="L155" s="63"/>
      <c r="M155" s="288" t="s">
        <v>1465</v>
      </c>
      <c r="N155" s="337" t="s">
        <v>4072</v>
      </c>
      <c r="P155" s="9">
        <f>SUM(Puntenklassement!D13)</f>
        <v>5383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778</v>
      </c>
      <c r="C156" s="556"/>
      <c r="D156" s="562" t="s">
        <v>1427</v>
      </c>
      <c r="E156" s="14" t="s">
        <v>4067</v>
      </c>
      <c r="F156" s="558"/>
      <c r="G156" s="559">
        <v>4</v>
      </c>
      <c r="H156" s="560">
        <v>6</v>
      </c>
      <c r="I156" s="561">
        <v>5</v>
      </c>
      <c r="J156" s="5" t="s">
        <v>745</v>
      </c>
      <c r="K156" s="277" t="s">
        <v>3450</v>
      </c>
      <c r="L156" s="63"/>
      <c r="M156" s="288" t="s">
        <v>1430</v>
      </c>
      <c r="N156" s="337" t="s">
        <v>4068</v>
      </c>
      <c r="P156" s="9">
        <f>SUM(Puntenklassement!D35)</f>
        <v>5377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19" t="s">
        <v>1647</v>
      </c>
      <c r="C157" s="556"/>
      <c r="D157" s="555" t="s">
        <v>1423</v>
      </c>
      <c r="E157" s="14" t="s">
        <v>4059</v>
      </c>
      <c r="F157" s="558"/>
      <c r="G157" s="559">
        <v>4</v>
      </c>
      <c r="H157" s="560">
        <v>5</v>
      </c>
      <c r="I157" s="561">
        <v>7</v>
      </c>
      <c r="J157" s="5" t="s">
        <v>747</v>
      </c>
      <c r="K157" s="63" t="s">
        <v>3379</v>
      </c>
      <c r="L157" s="63"/>
      <c r="M157" s="269" t="s">
        <v>4046</v>
      </c>
      <c r="N157" s="337" t="s">
        <v>4096</v>
      </c>
      <c r="P157" s="9">
        <f>SUM(Puntenklassement!D88)</f>
        <v>5377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3373</v>
      </c>
      <c r="C158" s="556"/>
      <c r="D158" s="557" t="s">
        <v>4039</v>
      </c>
      <c r="E158" s="14" t="s">
        <v>4097</v>
      </c>
      <c r="F158" s="558"/>
      <c r="G158" s="559">
        <v>4</v>
      </c>
      <c r="H158" s="560">
        <v>5</v>
      </c>
      <c r="I158" s="561">
        <v>6</v>
      </c>
      <c r="J158" s="5" t="s">
        <v>750</v>
      </c>
      <c r="K158" s="63" t="s">
        <v>3370</v>
      </c>
      <c r="L158" s="63"/>
      <c r="M158" s="269" t="s">
        <v>4036</v>
      </c>
      <c r="N158" s="337" t="s">
        <v>4094</v>
      </c>
      <c r="P158" s="9">
        <f>SUM(Puntenklassement!D57)</f>
        <v>5359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7" t="s">
        <v>3362</v>
      </c>
      <c r="C159" s="556"/>
      <c r="D159" s="562" t="s">
        <v>3210</v>
      </c>
      <c r="E159" s="14" t="s">
        <v>4090</v>
      </c>
      <c r="F159" s="558"/>
      <c r="G159" s="559">
        <v>4</v>
      </c>
      <c r="H159" s="560">
        <v>5</v>
      </c>
      <c r="I159" s="561">
        <v>3</v>
      </c>
      <c r="J159" s="5" t="s">
        <v>751</v>
      </c>
      <c r="K159" s="63" t="s">
        <v>4105</v>
      </c>
      <c r="L159" s="63"/>
      <c r="M159" s="288" t="s">
        <v>1424</v>
      </c>
      <c r="N159" s="337" t="s">
        <v>4066</v>
      </c>
      <c r="P159" s="9">
        <f>SUM(Puntenklassement!D65)</f>
        <v>5352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77" t="s">
        <v>783</v>
      </c>
      <c r="C160" s="556"/>
      <c r="D160" s="562" t="s">
        <v>1414</v>
      </c>
      <c r="E160" s="14" t="s">
        <v>4058</v>
      </c>
      <c r="F160" s="558"/>
      <c r="G160" s="559">
        <v>4</v>
      </c>
      <c r="H160" s="560">
        <v>4</v>
      </c>
      <c r="I160" s="561">
        <v>2</v>
      </c>
      <c r="J160" s="5" t="s">
        <v>754</v>
      </c>
      <c r="K160" s="277" t="s">
        <v>2009</v>
      </c>
      <c r="L160" s="63"/>
      <c r="M160" s="288" t="s">
        <v>1853</v>
      </c>
      <c r="N160" s="337" t="s">
        <v>4087</v>
      </c>
      <c r="P160" s="9">
        <f>SUM(Puntenklassement!D30)</f>
        <v>5289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3393</v>
      </c>
      <c r="C161" s="556"/>
      <c r="D161" s="557" t="s">
        <v>4052</v>
      </c>
      <c r="E161" s="14" t="s">
        <v>4095</v>
      </c>
      <c r="F161" s="558"/>
      <c r="G161" s="559">
        <v>4</v>
      </c>
      <c r="H161" s="560">
        <v>3</v>
      </c>
      <c r="I161" s="561">
        <v>5</v>
      </c>
      <c r="J161" s="5" t="s">
        <v>756</v>
      </c>
      <c r="K161" s="63" t="s">
        <v>3375</v>
      </c>
      <c r="L161" s="63"/>
      <c r="M161" s="269" t="s">
        <v>4041</v>
      </c>
      <c r="N161" s="337" t="s">
        <v>4091</v>
      </c>
      <c r="P161" s="9">
        <f>SUM(Puntenklassement!D31)</f>
        <v>5286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77" t="s">
        <v>2021</v>
      </c>
      <c r="C162" s="556"/>
      <c r="D162" s="555" t="s">
        <v>1861</v>
      </c>
      <c r="E162" s="14" t="s">
        <v>4089</v>
      </c>
      <c r="F162" s="558"/>
      <c r="G162" s="559">
        <v>4</v>
      </c>
      <c r="H162" s="560">
        <v>3</v>
      </c>
      <c r="I162" s="561">
        <v>3</v>
      </c>
      <c r="J162" s="5" t="s">
        <v>761</v>
      </c>
      <c r="K162" s="63" t="s">
        <v>142</v>
      </c>
      <c r="L162" s="63"/>
      <c r="M162" s="288" t="s">
        <v>1418</v>
      </c>
      <c r="N162" s="337" t="s">
        <v>4057</v>
      </c>
      <c r="P162" s="9">
        <f>SUM(Puntenklassement!D71)</f>
        <v>5283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3366</v>
      </c>
      <c r="C163" s="556"/>
      <c r="D163" s="557" t="s">
        <v>4032</v>
      </c>
      <c r="E163" s="14" t="s">
        <v>4093</v>
      </c>
      <c r="F163" s="558"/>
      <c r="G163" s="559">
        <v>4</v>
      </c>
      <c r="H163" s="560">
        <v>3</v>
      </c>
      <c r="I163" s="561">
        <v>1</v>
      </c>
      <c r="J163" s="5" t="s">
        <v>765</v>
      </c>
      <c r="K163" s="63" t="s">
        <v>3390</v>
      </c>
      <c r="L163" s="63"/>
      <c r="M163" s="269" t="s">
        <v>4050</v>
      </c>
      <c r="N163" s="337" t="s">
        <v>4094</v>
      </c>
      <c r="P163" s="9">
        <f>SUM(Puntenklassement!D36)</f>
        <v>5282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3" t="s">
        <v>3365</v>
      </c>
      <c r="C164" s="556"/>
      <c r="D164" s="557" t="s">
        <v>4031</v>
      </c>
      <c r="E164" s="14" t="s">
        <v>4094</v>
      </c>
      <c r="F164" s="558"/>
      <c r="G164" s="559">
        <v>4</v>
      </c>
      <c r="H164" s="560">
        <v>3</v>
      </c>
      <c r="I164" s="561">
        <v>0</v>
      </c>
      <c r="J164" s="5" t="s">
        <v>766</v>
      </c>
      <c r="K164" s="277" t="s">
        <v>154</v>
      </c>
      <c r="L164" s="63"/>
      <c r="M164" s="288" t="s">
        <v>1453</v>
      </c>
      <c r="N164" s="337" t="s">
        <v>4055</v>
      </c>
      <c r="P164" s="9">
        <f>SUM(Puntenklassement!D68)</f>
        <v>5268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25</v>
      </c>
      <c r="C165" s="556"/>
      <c r="D165" s="555" t="s">
        <v>1458</v>
      </c>
      <c r="E165" s="14" t="s">
        <v>4055</v>
      </c>
      <c r="F165" s="558"/>
      <c r="G165" s="559">
        <v>4</v>
      </c>
      <c r="H165" s="560">
        <v>3</v>
      </c>
      <c r="I165" s="561">
        <v>0</v>
      </c>
      <c r="J165" s="5" t="s">
        <v>767</v>
      </c>
      <c r="K165" s="63" t="s">
        <v>3394</v>
      </c>
      <c r="L165" s="63"/>
      <c r="M165" s="269" t="s">
        <v>4053</v>
      </c>
      <c r="N165" s="337" t="s">
        <v>4091</v>
      </c>
      <c r="P165" s="9">
        <f>SUM(Puntenklassement!D42)</f>
        <v>5208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277" t="s">
        <v>2008</v>
      </c>
      <c r="C166" s="556"/>
      <c r="D166" s="555" t="s">
        <v>1852</v>
      </c>
      <c r="E166" s="14" t="s">
        <v>4086</v>
      </c>
      <c r="F166" s="558"/>
      <c r="G166" s="559">
        <v>4</v>
      </c>
      <c r="H166" s="560">
        <v>2</v>
      </c>
      <c r="I166" s="561">
        <v>8</v>
      </c>
      <c r="J166" s="5" t="s">
        <v>773</v>
      </c>
      <c r="K166" s="63" t="s">
        <v>749</v>
      </c>
      <c r="L166" s="63"/>
      <c r="M166" s="288" t="s">
        <v>1421</v>
      </c>
      <c r="N166" s="337" t="s">
        <v>4061</v>
      </c>
      <c r="P166" s="9">
        <f>SUM(Puntenklassement!D77)</f>
        <v>5201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3367</v>
      </c>
      <c r="C167" s="556"/>
      <c r="D167" s="557" t="s">
        <v>4033</v>
      </c>
      <c r="E167" s="14" t="s">
        <v>4096</v>
      </c>
      <c r="F167" s="558"/>
      <c r="G167" s="559">
        <v>4</v>
      </c>
      <c r="H167" s="560">
        <v>2</v>
      </c>
      <c r="I167" s="561">
        <v>1</v>
      </c>
      <c r="J167" s="5" t="s">
        <v>781</v>
      </c>
      <c r="K167" s="219" t="s">
        <v>1655</v>
      </c>
      <c r="L167" s="63"/>
      <c r="M167" s="288" t="s">
        <v>1474</v>
      </c>
      <c r="N167" s="337" t="s">
        <v>4083</v>
      </c>
      <c r="P167" s="9">
        <f>SUM(Puntenklassement!D28)</f>
        <v>5198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77" t="s">
        <v>2051</v>
      </c>
      <c r="C168" s="556"/>
      <c r="D168" s="555" t="s">
        <v>2398</v>
      </c>
      <c r="E168" s="14" t="s">
        <v>4090</v>
      </c>
      <c r="F168" s="558"/>
      <c r="G168" s="559">
        <v>4</v>
      </c>
      <c r="H168" s="560">
        <v>0</v>
      </c>
      <c r="I168" s="561">
        <v>3</v>
      </c>
      <c r="J168" s="5" t="s">
        <v>785</v>
      </c>
      <c r="K168" s="277" t="s">
        <v>2022</v>
      </c>
      <c r="L168" s="63"/>
      <c r="M168" s="288" t="s">
        <v>2397</v>
      </c>
      <c r="N168" s="337" t="s">
        <v>4090</v>
      </c>
      <c r="P168" s="9">
        <f>SUM(Puntenklassement!D20)</f>
        <v>5171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7" t="s">
        <v>2024</v>
      </c>
      <c r="C169" s="556"/>
      <c r="D169" s="555" t="s">
        <v>2401</v>
      </c>
      <c r="E169" s="14" t="s">
        <v>4090</v>
      </c>
      <c r="F169" s="558"/>
      <c r="G169" s="559">
        <v>3</v>
      </c>
      <c r="H169" s="560">
        <v>7</v>
      </c>
      <c r="I169" s="561">
        <v>6</v>
      </c>
      <c r="J169" s="5" t="s">
        <v>786</v>
      </c>
      <c r="K169" s="277" t="s">
        <v>9</v>
      </c>
      <c r="L169" s="63"/>
      <c r="M169" s="287" t="s">
        <v>1463</v>
      </c>
      <c r="N169" s="337" t="s">
        <v>4071</v>
      </c>
      <c r="P169" s="9">
        <f>SUM(Puntenklassement!D23)</f>
        <v>5150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63" t="s">
        <v>749</v>
      </c>
      <c r="C170" s="556"/>
      <c r="D170" s="555" t="s">
        <v>1421</v>
      </c>
      <c r="E170" s="14" t="s">
        <v>4061</v>
      </c>
      <c r="F170" s="558"/>
      <c r="G170" s="559">
        <v>3</v>
      </c>
      <c r="H170" s="560">
        <v>7</v>
      </c>
      <c r="I170" s="561">
        <v>4</v>
      </c>
      <c r="J170" s="5" t="s">
        <v>787</v>
      </c>
      <c r="K170" s="277" t="s">
        <v>23</v>
      </c>
      <c r="L170" s="63"/>
      <c r="M170" s="288" t="s">
        <v>1443</v>
      </c>
      <c r="N170" s="337" t="s">
        <v>4071</v>
      </c>
      <c r="P170" s="9">
        <f>SUM(Puntenklassement!D60)</f>
        <v>5088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4098</v>
      </c>
      <c r="C171" s="556"/>
      <c r="D171" s="555" t="s">
        <v>1425</v>
      </c>
      <c r="E171" s="14" t="s">
        <v>4062</v>
      </c>
      <c r="F171" s="558"/>
      <c r="G171" s="559">
        <v>3</v>
      </c>
      <c r="H171" s="560">
        <v>6</v>
      </c>
      <c r="I171" s="561">
        <v>6</v>
      </c>
      <c r="J171" s="5" t="s">
        <v>793</v>
      </c>
      <c r="K171" s="277" t="s">
        <v>17</v>
      </c>
      <c r="L171" s="63"/>
      <c r="M171" s="288" t="s">
        <v>1417</v>
      </c>
      <c r="N171" s="337" t="s">
        <v>4064</v>
      </c>
      <c r="P171" s="9">
        <f>SUM(Puntenklassement!D38)</f>
        <v>5072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19" t="s">
        <v>1643</v>
      </c>
      <c r="C172" s="556"/>
      <c r="D172" s="555" t="s">
        <v>1849</v>
      </c>
      <c r="E172" s="14" t="s">
        <v>4086</v>
      </c>
      <c r="F172" s="558"/>
      <c r="G172" s="559">
        <v>3</v>
      </c>
      <c r="H172" s="560">
        <v>6</v>
      </c>
      <c r="I172" s="561">
        <v>4</v>
      </c>
      <c r="J172" s="5" t="s">
        <v>794</v>
      </c>
      <c r="K172" s="63" t="s">
        <v>778</v>
      </c>
      <c r="L172" s="63"/>
      <c r="M172" s="287" t="s">
        <v>1427</v>
      </c>
      <c r="N172" s="337" t="s">
        <v>4067</v>
      </c>
      <c r="P172" s="9">
        <f>SUM(Puntenklassement!D67)</f>
        <v>5071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162</v>
      </c>
      <c r="C173" s="556"/>
      <c r="D173" s="555" t="s">
        <v>1432</v>
      </c>
      <c r="E173" s="14" t="s">
        <v>4068</v>
      </c>
      <c r="F173" s="558"/>
      <c r="G173" s="559">
        <v>3</v>
      </c>
      <c r="H173" s="560">
        <v>5</v>
      </c>
      <c r="I173" s="561">
        <v>3</v>
      </c>
      <c r="J173" s="5" t="s">
        <v>795</v>
      </c>
      <c r="K173" s="63" t="s">
        <v>3382</v>
      </c>
      <c r="L173" s="63"/>
      <c r="M173" s="269" t="s">
        <v>4049</v>
      </c>
      <c r="N173" s="337" t="s">
        <v>4093</v>
      </c>
      <c r="P173" s="9">
        <f>SUM(Puntenklassement!D12)</f>
        <v>5067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782</v>
      </c>
      <c r="C174" s="556"/>
      <c r="D174" s="562" t="s">
        <v>1476</v>
      </c>
      <c r="E174" s="14" t="s">
        <v>4084</v>
      </c>
      <c r="F174" s="558"/>
      <c r="G174" s="559">
        <v>3</v>
      </c>
      <c r="H174" s="560">
        <v>5</v>
      </c>
      <c r="I174" s="561">
        <v>3</v>
      </c>
      <c r="J174" s="5" t="s">
        <v>797</v>
      </c>
      <c r="K174" s="63" t="s">
        <v>763</v>
      </c>
      <c r="L174" s="63"/>
      <c r="M174" s="288" t="s">
        <v>1468</v>
      </c>
      <c r="N174" s="337" t="s">
        <v>4074</v>
      </c>
      <c r="P174" s="9">
        <f>SUM(Puntenklassement!D59)</f>
        <v>5050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7" t="s">
        <v>143</v>
      </c>
      <c r="C175" s="556"/>
      <c r="D175" s="555" t="s">
        <v>1415</v>
      </c>
      <c r="E175" s="14" t="s">
        <v>4055</v>
      </c>
      <c r="F175" s="558"/>
      <c r="G175" s="559">
        <v>3</v>
      </c>
      <c r="H175" s="560">
        <v>5</v>
      </c>
      <c r="I175" s="561">
        <v>3</v>
      </c>
      <c r="J175" s="5" t="s">
        <v>798</v>
      </c>
      <c r="K175" s="277" t="s">
        <v>2008</v>
      </c>
      <c r="L175" s="63"/>
      <c r="M175" s="288" t="s">
        <v>1852</v>
      </c>
      <c r="N175" s="337" t="s">
        <v>4086</v>
      </c>
      <c r="P175" s="9">
        <f>SUM(Puntenklassement!D4)</f>
        <v>5001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3378</v>
      </c>
      <c r="C176" s="556"/>
      <c r="D176" s="557" t="s">
        <v>4044</v>
      </c>
      <c r="E176" s="14" t="s">
        <v>4091</v>
      </c>
      <c r="F176" s="558"/>
      <c r="G176" s="559">
        <v>3</v>
      </c>
      <c r="H176" s="560">
        <v>4</v>
      </c>
      <c r="I176" s="561">
        <v>3</v>
      </c>
      <c r="J176" s="5" t="s">
        <v>799</v>
      </c>
      <c r="K176" s="277" t="s">
        <v>2001</v>
      </c>
      <c r="L176" s="63"/>
      <c r="M176" s="288" t="s">
        <v>1856</v>
      </c>
      <c r="N176" s="337" t="s">
        <v>4080</v>
      </c>
      <c r="P176" s="9">
        <f>SUM(Puntenklassement!D6)</f>
        <v>4973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7" t="s">
        <v>2006</v>
      </c>
      <c r="C177" s="556"/>
      <c r="D177" s="555" t="s">
        <v>1481</v>
      </c>
      <c r="E177" s="14" t="s">
        <v>4078</v>
      </c>
      <c r="F177" s="558"/>
      <c r="G177" s="559">
        <v>3</v>
      </c>
      <c r="H177" s="560">
        <v>3</v>
      </c>
      <c r="I177" s="561">
        <v>6</v>
      </c>
      <c r="J177" s="5" t="s">
        <v>802</v>
      </c>
      <c r="K177" s="63" t="s">
        <v>180</v>
      </c>
      <c r="L177" s="63"/>
      <c r="M177" s="269" t="s">
        <v>4047</v>
      </c>
      <c r="N177" s="337" t="s">
        <v>4092</v>
      </c>
      <c r="P177" s="9">
        <f>SUM(Puntenklassement!D96)</f>
        <v>4954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728</v>
      </c>
      <c r="C178" s="556"/>
      <c r="D178" s="555" t="s">
        <v>1486</v>
      </c>
      <c r="E178" s="14" t="s">
        <v>4080</v>
      </c>
      <c r="F178" s="558"/>
      <c r="G178" s="559">
        <v>3</v>
      </c>
      <c r="H178" s="560">
        <v>3</v>
      </c>
      <c r="I178" s="561">
        <v>4</v>
      </c>
      <c r="J178" s="5" t="s">
        <v>896</v>
      </c>
      <c r="K178" s="219" t="s">
        <v>1660</v>
      </c>
      <c r="L178" s="63"/>
      <c r="M178" s="288" t="s">
        <v>1467</v>
      </c>
      <c r="N178" s="337" t="s">
        <v>4078</v>
      </c>
      <c r="P178" s="9">
        <f>SUM(Puntenklassement!D73)</f>
        <v>4927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77" t="s">
        <v>4100</v>
      </c>
      <c r="C179" s="556"/>
      <c r="D179" s="562" t="s">
        <v>1464</v>
      </c>
      <c r="E179" s="14" t="s">
        <v>4076</v>
      </c>
      <c r="F179" s="558"/>
      <c r="G179" s="559">
        <v>3</v>
      </c>
      <c r="H179" s="560">
        <v>3</v>
      </c>
      <c r="I179" s="561">
        <v>3</v>
      </c>
      <c r="J179" s="5" t="s">
        <v>897</v>
      </c>
      <c r="K179" s="63" t="s">
        <v>728</v>
      </c>
      <c r="L179" s="63"/>
      <c r="M179" s="288" t="s">
        <v>1486</v>
      </c>
      <c r="N179" s="337" t="s">
        <v>4080</v>
      </c>
      <c r="P179" s="9">
        <f>SUM(Puntenklassement!D29)</f>
        <v>4911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7" t="s">
        <v>2009</v>
      </c>
      <c r="C180" s="556"/>
      <c r="D180" s="555" t="s">
        <v>1853</v>
      </c>
      <c r="E180" s="14" t="s">
        <v>4087</v>
      </c>
      <c r="F180" s="558"/>
      <c r="G180" s="559">
        <v>3</v>
      </c>
      <c r="H180" s="560">
        <v>2</v>
      </c>
      <c r="I180" s="561">
        <v>5</v>
      </c>
      <c r="J180" s="5" t="s">
        <v>898</v>
      </c>
      <c r="K180" s="277" t="s">
        <v>2051</v>
      </c>
      <c r="L180" s="63"/>
      <c r="M180" s="288" t="s">
        <v>2398</v>
      </c>
      <c r="N180" s="337" t="s">
        <v>4090</v>
      </c>
      <c r="P180" s="9">
        <f>SUM(Puntenklassement!D15)</f>
        <v>4882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764</v>
      </c>
      <c r="C181" s="556"/>
      <c r="D181" s="562" t="s">
        <v>1440</v>
      </c>
      <c r="E181" s="14" t="s">
        <v>4074</v>
      </c>
      <c r="F181" s="558"/>
      <c r="G181" s="559">
        <v>2</v>
      </c>
      <c r="H181" s="560">
        <v>11</v>
      </c>
      <c r="I181" s="561">
        <v>4</v>
      </c>
      <c r="J181" s="5" t="s">
        <v>899</v>
      </c>
      <c r="K181" s="63" t="s">
        <v>3368</v>
      </c>
      <c r="L181" s="63"/>
      <c r="M181" s="269" t="s">
        <v>4034</v>
      </c>
      <c r="N181" s="337" t="s">
        <v>4091</v>
      </c>
      <c r="P181" s="9">
        <f>SUM(Puntenklassement!D45)</f>
        <v>4871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7" t="s">
        <v>800</v>
      </c>
      <c r="C182" s="556"/>
      <c r="D182" s="555" t="s">
        <v>1456</v>
      </c>
      <c r="E182" s="14" t="s">
        <v>4058</v>
      </c>
      <c r="F182" s="558"/>
      <c r="G182" s="559">
        <v>2</v>
      </c>
      <c r="H182" s="560">
        <v>5</v>
      </c>
      <c r="I182" s="561">
        <v>6</v>
      </c>
      <c r="J182" s="5" t="s">
        <v>900</v>
      </c>
      <c r="K182" s="63" t="s">
        <v>733</v>
      </c>
      <c r="L182" s="63"/>
      <c r="M182" s="288" t="s">
        <v>1428</v>
      </c>
      <c r="N182" s="337" t="s">
        <v>4073</v>
      </c>
      <c r="O182" s="63"/>
      <c r="P182" s="9">
        <f>SUM(Puntenklassement!D82)</f>
        <v>4854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8" t="s">
        <v>37</v>
      </c>
      <c r="C183" s="556"/>
      <c r="D183" s="555" t="s">
        <v>1416</v>
      </c>
      <c r="E183" s="14" t="s">
        <v>4063</v>
      </c>
      <c r="F183" s="558"/>
      <c r="G183" s="559">
        <v>2</v>
      </c>
      <c r="H183" s="560">
        <v>5</v>
      </c>
      <c r="I183" s="561">
        <v>3</v>
      </c>
      <c r="J183" s="5" t="s">
        <v>901</v>
      </c>
      <c r="K183" s="63" t="s">
        <v>4104</v>
      </c>
      <c r="L183" s="63"/>
      <c r="M183" s="288" t="s">
        <v>1425</v>
      </c>
      <c r="N183" s="337" t="s">
        <v>4062</v>
      </c>
      <c r="P183" s="9">
        <f>SUM(Puntenklassement!D50)</f>
        <v>4809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277" t="s">
        <v>2028</v>
      </c>
      <c r="C184" s="556"/>
      <c r="D184" s="555" t="s">
        <v>1866</v>
      </c>
      <c r="E184" s="14" t="s">
        <v>4094</v>
      </c>
      <c r="F184" s="558"/>
      <c r="G184" s="559">
        <v>2</v>
      </c>
      <c r="H184" s="560">
        <v>5</v>
      </c>
      <c r="I184" s="561">
        <v>3</v>
      </c>
      <c r="J184" s="5" t="s">
        <v>902</v>
      </c>
      <c r="K184" s="63" t="s">
        <v>3366</v>
      </c>
      <c r="L184" s="63"/>
      <c r="M184" s="269" t="s">
        <v>4032</v>
      </c>
      <c r="N184" s="337" t="s">
        <v>4093</v>
      </c>
      <c r="P184" s="9">
        <f>SUM(Puntenklassement!D64)</f>
        <v>4734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755</v>
      </c>
      <c r="C185" s="556"/>
      <c r="D185" s="555" t="s">
        <v>1472</v>
      </c>
      <c r="E185" s="14" t="s">
        <v>4079</v>
      </c>
      <c r="F185" s="558"/>
      <c r="G185" s="559">
        <v>2</v>
      </c>
      <c r="H185" s="560">
        <v>5</v>
      </c>
      <c r="I185" s="561">
        <v>2</v>
      </c>
      <c r="J185" s="5" t="s">
        <v>903</v>
      </c>
      <c r="K185" s="63" t="s">
        <v>734</v>
      </c>
      <c r="L185" s="63"/>
      <c r="M185" s="288" t="s">
        <v>1462</v>
      </c>
      <c r="N185" s="337" t="s">
        <v>4075</v>
      </c>
      <c r="P185" s="9">
        <f>SUM(Puntenklassement!D34)</f>
        <v>4716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142</v>
      </c>
      <c r="C186" s="556"/>
      <c r="D186" s="555" t="s">
        <v>1418</v>
      </c>
      <c r="E186" s="14" t="s">
        <v>4057</v>
      </c>
      <c r="F186" s="558"/>
      <c r="G186" s="559">
        <v>2</v>
      </c>
      <c r="H186" s="560">
        <v>4</v>
      </c>
      <c r="I186" s="561">
        <v>2</v>
      </c>
      <c r="J186" s="5" t="s">
        <v>904</v>
      </c>
      <c r="K186" s="277" t="s">
        <v>779</v>
      </c>
      <c r="L186" s="63"/>
      <c r="M186" s="288" t="s">
        <v>1455</v>
      </c>
      <c r="N186" s="337" t="s">
        <v>4059</v>
      </c>
      <c r="P186" s="9">
        <f>SUM(Puntenklassement!D75)</f>
        <v>4705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753</v>
      </c>
      <c r="C187" s="556"/>
      <c r="D187" s="555" t="s">
        <v>1420</v>
      </c>
      <c r="E187" s="14" t="s">
        <v>4065</v>
      </c>
      <c r="F187" s="558"/>
      <c r="G187" s="559">
        <v>2</v>
      </c>
      <c r="H187" s="560">
        <v>4</v>
      </c>
      <c r="I187" s="561">
        <v>0</v>
      </c>
      <c r="J187" s="5" t="s">
        <v>905</v>
      </c>
      <c r="K187" s="63" t="s">
        <v>755</v>
      </c>
      <c r="L187" s="63"/>
      <c r="M187" s="288" t="s">
        <v>1472</v>
      </c>
      <c r="N187" s="337" t="s">
        <v>4079</v>
      </c>
      <c r="P187" s="9">
        <f>SUM(Puntenklassement!D89)</f>
        <v>4698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19" t="s">
        <v>1659</v>
      </c>
      <c r="C188" s="556"/>
      <c r="D188" s="555" t="s">
        <v>1473</v>
      </c>
      <c r="E188" s="14" t="s">
        <v>4082</v>
      </c>
      <c r="F188" s="558"/>
      <c r="G188" s="559">
        <v>2</v>
      </c>
      <c r="H188" s="560">
        <v>3</v>
      </c>
      <c r="I188" s="561">
        <v>8</v>
      </c>
      <c r="J188" s="5" t="s">
        <v>906</v>
      </c>
      <c r="K188" s="63" t="s">
        <v>3374</v>
      </c>
      <c r="L188" s="63"/>
      <c r="M188" s="269" t="s">
        <v>4040</v>
      </c>
      <c r="N188" s="337" t="s">
        <v>4097</v>
      </c>
      <c r="P188" s="9">
        <f>SUM(Puntenklassement!D3)</f>
        <v>4622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7" t="s">
        <v>11</v>
      </c>
      <c r="C189" s="556"/>
      <c r="D189" s="555" t="s">
        <v>1460</v>
      </c>
      <c r="E189" s="14" t="s">
        <v>4057</v>
      </c>
      <c r="F189" s="558"/>
      <c r="G189" s="559">
        <v>2</v>
      </c>
      <c r="H189" s="560">
        <v>3</v>
      </c>
      <c r="I189" s="561">
        <v>2</v>
      </c>
      <c r="J189" s="5" t="s">
        <v>907</v>
      </c>
      <c r="K189" s="63" t="s">
        <v>796</v>
      </c>
      <c r="L189" s="63"/>
      <c r="M189" s="288" t="s">
        <v>1442</v>
      </c>
      <c r="N189" s="337" t="s">
        <v>4067</v>
      </c>
      <c r="P189" s="9">
        <f>SUM(Puntenklassement!D48)</f>
        <v>4607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788</v>
      </c>
      <c r="C190" s="556"/>
      <c r="D190" s="555" t="s">
        <v>1470</v>
      </c>
      <c r="E190" s="14" t="s">
        <v>4080</v>
      </c>
      <c r="F190" s="558"/>
      <c r="G190" s="559">
        <v>2</v>
      </c>
      <c r="H190" s="560">
        <v>2</v>
      </c>
      <c r="I190" s="561">
        <v>4</v>
      </c>
      <c r="J190" s="5" t="s">
        <v>908</v>
      </c>
      <c r="K190" s="277" t="s">
        <v>1</v>
      </c>
      <c r="L190" s="63"/>
      <c r="M190" s="288" t="s">
        <v>1484</v>
      </c>
      <c r="N190" s="337" t="s">
        <v>4090</v>
      </c>
      <c r="P190" s="9">
        <f>SUM(Puntenklassement!D10)</f>
        <v>4582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7" t="s">
        <v>4493</v>
      </c>
      <c r="C191" s="556"/>
      <c r="D191" s="555" t="s">
        <v>1860</v>
      </c>
      <c r="E191" s="14" t="s">
        <v>4089</v>
      </c>
      <c r="F191" s="558"/>
      <c r="G191" s="559">
        <v>2</v>
      </c>
      <c r="H191" s="560">
        <v>0</v>
      </c>
      <c r="I191" s="561">
        <v>2</v>
      </c>
      <c r="J191" s="5" t="s">
        <v>909</v>
      </c>
      <c r="K191" s="277" t="s">
        <v>3361</v>
      </c>
      <c r="L191" s="63"/>
      <c r="M191" s="287" t="s">
        <v>2150</v>
      </c>
      <c r="N191" s="337" t="s">
        <v>4092</v>
      </c>
      <c r="P191" s="9">
        <f>SUM(Puntenklassement!D51)</f>
        <v>4577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277" t="s">
        <v>9</v>
      </c>
      <c r="C192" s="556"/>
      <c r="D192" s="562" t="s">
        <v>1463</v>
      </c>
      <c r="E192" s="14" t="s">
        <v>4071</v>
      </c>
      <c r="F192" s="558"/>
      <c r="G192" s="559">
        <v>1</v>
      </c>
      <c r="H192" s="560">
        <v>7</v>
      </c>
      <c r="I192" s="561">
        <v>4</v>
      </c>
      <c r="J192" s="5" t="s">
        <v>910</v>
      </c>
      <c r="K192" s="277" t="s">
        <v>2024</v>
      </c>
      <c r="L192" s="63"/>
      <c r="M192" s="288" t="s">
        <v>2401</v>
      </c>
      <c r="N192" s="337" t="s">
        <v>4090</v>
      </c>
      <c r="P192" s="9">
        <f>SUM(Puntenklassement!D52)</f>
        <v>4571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7" t="s">
        <v>31</v>
      </c>
      <c r="C193" s="556"/>
      <c r="D193" s="562" t="s">
        <v>1454</v>
      </c>
      <c r="E193" s="14" t="s">
        <v>4056</v>
      </c>
      <c r="F193" s="558"/>
      <c r="G193" s="559">
        <v>1</v>
      </c>
      <c r="H193" s="560">
        <v>5</v>
      </c>
      <c r="I193" s="561">
        <v>5</v>
      </c>
      <c r="J193" s="5" t="s">
        <v>911</v>
      </c>
      <c r="K193" s="63" t="s">
        <v>3373</v>
      </c>
      <c r="L193" s="63"/>
      <c r="M193" s="269" t="s">
        <v>4039</v>
      </c>
      <c r="N193" s="337" t="s">
        <v>4097</v>
      </c>
      <c r="P193" s="9">
        <f>SUM(Puntenklassement!D81)</f>
        <v>4571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734</v>
      </c>
      <c r="C194" s="556"/>
      <c r="D194" s="555" t="s">
        <v>1462</v>
      </c>
      <c r="E194" s="14" t="s">
        <v>4075</v>
      </c>
      <c r="F194" s="558"/>
      <c r="G194" s="559">
        <v>1</v>
      </c>
      <c r="H194" s="560">
        <v>5</v>
      </c>
      <c r="I194" s="561">
        <v>2</v>
      </c>
      <c r="J194" s="5" t="s">
        <v>912</v>
      </c>
      <c r="K194" s="277" t="s">
        <v>2000</v>
      </c>
      <c r="L194" s="63"/>
      <c r="M194" s="288" t="s">
        <v>1485</v>
      </c>
      <c r="N194" s="337" t="s">
        <v>4085</v>
      </c>
      <c r="P194" s="9">
        <f>SUM(Puntenklassement!D84)</f>
        <v>4479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3376</v>
      </c>
      <c r="C195" s="556"/>
      <c r="D195" s="557" t="s">
        <v>4042</v>
      </c>
      <c r="E195" s="14" t="s">
        <v>4093</v>
      </c>
      <c r="F195" s="558"/>
      <c r="G195" s="559">
        <v>1</v>
      </c>
      <c r="H195" s="560">
        <v>5</v>
      </c>
      <c r="I195" s="561">
        <v>2</v>
      </c>
      <c r="J195" s="5" t="s">
        <v>913</v>
      </c>
      <c r="K195" s="63" t="s">
        <v>3367</v>
      </c>
      <c r="L195" s="63"/>
      <c r="M195" s="269" t="s">
        <v>4033</v>
      </c>
      <c r="N195" s="337" t="s">
        <v>4096</v>
      </c>
      <c r="P195" s="9">
        <f>SUM(Puntenklassement!D21)</f>
        <v>4476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219" t="s">
        <v>1653</v>
      </c>
      <c r="C196" s="556"/>
      <c r="D196" s="555" t="s">
        <v>1465</v>
      </c>
      <c r="E196" s="14" t="s">
        <v>4072</v>
      </c>
      <c r="F196" s="558"/>
      <c r="G196" s="559">
        <v>1</v>
      </c>
      <c r="H196" s="560">
        <v>3</v>
      </c>
      <c r="I196" s="561">
        <v>7</v>
      </c>
      <c r="J196" s="5" t="s">
        <v>914</v>
      </c>
      <c r="K196" s="63" t="s">
        <v>3365</v>
      </c>
      <c r="L196" s="63"/>
      <c r="M196" s="269" t="s">
        <v>4031</v>
      </c>
      <c r="N196" s="337" t="s">
        <v>4094</v>
      </c>
      <c r="P196" s="9">
        <f>SUM(Puntenklassement!D26)</f>
        <v>4475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738</v>
      </c>
      <c r="C197" s="556"/>
      <c r="D197" s="555" t="s">
        <v>1434</v>
      </c>
      <c r="E197" s="14" t="s">
        <v>4069</v>
      </c>
      <c r="F197" s="556"/>
      <c r="G197" s="559">
        <v>1</v>
      </c>
      <c r="H197" s="560">
        <v>3</v>
      </c>
      <c r="I197" s="561">
        <v>6</v>
      </c>
      <c r="J197" s="5" t="s">
        <v>915</v>
      </c>
      <c r="K197" s="277" t="s">
        <v>2048</v>
      </c>
      <c r="L197" s="63"/>
      <c r="M197" s="288" t="s">
        <v>2396</v>
      </c>
      <c r="N197" s="337" t="s">
        <v>4097</v>
      </c>
      <c r="P197" s="9">
        <f>SUM(Puntenklassement!D76)</f>
        <v>4444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748</v>
      </c>
      <c r="C198" s="556"/>
      <c r="D198" s="555" t="s">
        <v>1426</v>
      </c>
      <c r="E198" s="14" t="s">
        <v>4060</v>
      </c>
      <c r="F198" s="558"/>
      <c r="G198" s="559">
        <v>1</v>
      </c>
      <c r="H198" s="560">
        <v>3</v>
      </c>
      <c r="I198" s="561">
        <v>5</v>
      </c>
      <c r="J198" s="5" t="s">
        <v>916</v>
      </c>
      <c r="K198" s="277" t="s">
        <v>3362</v>
      </c>
      <c r="L198" s="63"/>
      <c r="M198" s="287" t="s">
        <v>3210</v>
      </c>
      <c r="N198" s="337" t="s">
        <v>4090</v>
      </c>
      <c r="P198" s="9">
        <f>SUM(Puntenklassement!D101)</f>
        <v>4391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7" t="s">
        <v>2048</v>
      </c>
      <c r="C199" s="556"/>
      <c r="D199" s="555" t="s">
        <v>2396</v>
      </c>
      <c r="E199" s="14" t="s">
        <v>4097</v>
      </c>
      <c r="F199" s="558"/>
      <c r="G199" s="559">
        <v>1</v>
      </c>
      <c r="H199" s="560">
        <v>3</v>
      </c>
      <c r="I199" s="561">
        <v>3</v>
      </c>
      <c r="J199" s="5" t="s">
        <v>917</v>
      </c>
      <c r="K199" s="63" t="s">
        <v>3376</v>
      </c>
      <c r="L199" s="63"/>
      <c r="M199" s="269" t="s">
        <v>4042</v>
      </c>
      <c r="N199" s="337" t="s">
        <v>4093</v>
      </c>
      <c r="P199" s="9">
        <f>SUM(Puntenklassement!D83)</f>
        <v>4390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7" t="s">
        <v>2155</v>
      </c>
      <c r="C200" s="556"/>
      <c r="D200" s="555" t="s">
        <v>1859</v>
      </c>
      <c r="E200" s="14" t="s">
        <v>4088</v>
      </c>
      <c r="F200" s="558"/>
      <c r="G200" s="559">
        <v>1</v>
      </c>
      <c r="H200" s="560">
        <v>3</v>
      </c>
      <c r="I200" s="561">
        <v>3</v>
      </c>
      <c r="J200" s="5" t="s">
        <v>918</v>
      </c>
      <c r="K200" s="63" t="s">
        <v>3395</v>
      </c>
      <c r="L200" s="63"/>
      <c r="M200" s="269" t="s">
        <v>4045</v>
      </c>
      <c r="N200" s="337" t="s">
        <v>4091</v>
      </c>
      <c r="P200" s="9">
        <f>SUM(Puntenklassement!D85)</f>
        <v>4377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7" t="s">
        <v>2004</v>
      </c>
      <c r="C201" s="556"/>
      <c r="D201" s="555" t="s">
        <v>1482</v>
      </c>
      <c r="E201" s="14" t="s">
        <v>4067</v>
      </c>
      <c r="F201" s="558"/>
      <c r="G201" s="559">
        <v>1</v>
      </c>
      <c r="H201" s="560">
        <v>3</v>
      </c>
      <c r="I201" s="561">
        <v>2</v>
      </c>
      <c r="J201" s="5" t="s">
        <v>919</v>
      </c>
      <c r="K201" s="63" t="s">
        <v>3372</v>
      </c>
      <c r="L201" s="63"/>
      <c r="M201" s="269" t="s">
        <v>4038</v>
      </c>
      <c r="N201" s="337" t="s">
        <v>4097</v>
      </c>
      <c r="P201" s="9">
        <f>SUM(Puntenklassement!D43)</f>
        <v>4355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3368</v>
      </c>
      <c r="C202" s="556"/>
      <c r="D202" s="557" t="s">
        <v>4034</v>
      </c>
      <c r="E202" s="14" t="s">
        <v>4091</v>
      </c>
      <c r="F202" s="558"/>
      <c r="G202" s="559">
        <v>1</v>
      </c>
      <c r="H202" s="560">
        <v>3</v>
      </c>
      <c r="I202" s="561">
        <v>1</v>
      </c>
      <c r="J202" s="5" t="s">
        <v>920</v>
      </c>
      <c r="K202" s="277" t="s">
        <v>2155</v>
      </c>
      <c r="L202" s="63"/>
      <c r="M202" s="288" t="s">
        <v>1859</v>
      </c>
      <c r="N202" s="337" t="s">
        <v>4088</v>
      </c>
      <c r="P202" s="9">
        <f>SUM(Puntenklassement!D80)</f>
        <v>4354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3375</v>
      </c>
      <c r="C203" s="556"/>
      <c r="D203" s="557" t="s">
        <v>4041</v>
      </c>
      <c r="E203" s="14" t="s">
        <v>4091</v>
      </c>
      <c r="F203" s="558"/>
      <c r="G203" s="559">
        <v>1</v>
      </c>
      <c r="H203" s="560">
        <v>2</v>
      </c>
      <c r="I203" s="561">
        <v>6</v>
      </c>
      <c r="J203" s="5" t="s">
        <v>921</v>
      </c>
      <c r="K203" s="63" t="s">
        <v>782</v>
      </c>
      <c r="L203" s="63"/>
      <c r="M203" s="287" t="s">
        <v>1476</v>
      </c>
      <c r="N203" s="337" t="s">
        <v>4084</v>
      </c>
      <c r="P203" s="9">
        <f>SUM(Puntenklassement!D90)</f>
        <v>4347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3370</v>
      </c>
      <c r="C204" s="556"/>
      <c r="D204" s="557" t="s">
        <v>4036</v>
      </c>
      <c r="E204" s="14" t="s">
        <v>4094</v>
      </c>
      <c r="F204" s="558"/>
      <c r="G204" s="559">
        <v>1</v>
      </c>
      <c r="H204" s="560">
        <v>2</v>
      </c>
      <c r="I204" s="561">
        <v>5</v>
      </c>
      <c r="J204" s="5" t="s">
        <v>922</v>
      </c>
      <c r="K204" s="63" t="s">
        <v>3393</v>
      </c>
      <c r="L204" s="63"/>
      <c r="M204" s="269" t="s">
        <v>4052</v>
      </c>
      <c r="N204" s="337" t="s">
        <v>4095</v>
      </c>
      <c r="P204" s="9">
        <f>SUM(Puntenklassement!D74)</f>
        <v>4326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3374</v>
      </c>
      <c r="C205" s="556"/>
      <c r="D205" s="557" t="s">
        <v>4040</v>
      </c>
      <c r="E205" s="14" t="s">
        <v>4097</v>
      </c>
      <c r="F205" s="558"/>
      <c r="G205" s="559">
        <v>1</v>
      </c>
      <c r="H205" s="560">
        <v>2</v>
      </c>
      <c r="I205" s="561">
        <v>3</v>
      </c>
      <c r="J205" s="5" t="s">
        <v>923</v>
      </c>
      <c r="K205" s="63" t="s">
        <v>753</v>
      </c>
      <c r="L205" s="63"/>
      <c r="M205" s="288" t="s">
        <v>1420</v>
      </c>
      <c r="N205" s="337" t="s">
        <v>4065</v>
      </c>
      <c r="P205" s="9">
        <f>SUM(Puntenklassement!D100)</f>
        <v>4324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7" t="s">
        <v>2023</v>
      </c>
      <c r="C206" s="556"/>
      <c r="D206" s="555" t="s">
        <v>1865</v>
      </c>
      <c r="E206" s="14" t="s">
        <v>4094</v>
      </c>
      <c r="F206" s="558"/>
      <c r="G206" s="559">
        <v>1</v>
      </c>
      <c r="H206" s="560">
        <v>2</v>
      </c>
      <c r="I206" s="561">
        <v>3</v>
      </c>
      <c r="J206" s="5" t="s">
        <v>924</v>
      </c>
      <c r="K206" s="63" t="s">
        <v>3391</v>
      </c>
      <c r="L206" s="63"/>
      <c r="M206" s="269" t="s">
        <v>4051</v>
      </c>
      <c r="N206" s="337" t="s">
        <v>4092</v>
      </c>
      <c r="P206" s="9">
        <f>SUM(Puntenklassement!D97)</f>
        <v>4314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3395</v>
      </c>
      <c r="C207" s="556"/>
      <c r="D207" s="557" t="s">
        <v>4045</v>
      </c>
      <c r="E207" s="14" t="s">
        <v>4091</v>
      </c>
      <c r="F207" s="558"/>
      <c r="G207" s="559">
        <v>1</v>
      </c>
      <c r="H207" s="560">
        <v>2</v>
      </c>
      <c r="I207" s="561">
        <v>3</v>
      </c>
      <c r="J207" s="5" t="s">
        <v>925</v>
      </c>
      <c r="K207" s="277" t="s">
        <v>2005</v>
      </c>
      <c r="L207" s="63"/>
      <c r="M207" s="287" t="s">
        <v>1854</v>
      </c>
      <c r="N207" s="337" t="s">
        <v>4082</v>
      </c>
      <c r="P207" s="9">
        <f>SUM(Puntenklassement!D37)</f>
        <v>4262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3364</v>
      </c>
      <c r="C208" s="556"/>
      <c r="D208" s="557" t="s">
        <v>4030</v>
      </c>
      <c r="E208" s="14" t="s">
        <v>4093</v>
      </c>
      <c r="F208" s="558"/>
      <c r="G208" s="559">
        <v>1</v>
      </c>
      <c r="H208" s="560">
        <v>2</v>
      </c>
      <c r="I208" s="561">
        <v>2</v>
      </c>
      <c r="J208" s="5" t="s">
        <v>926</v>
      </c>
      <c r="K208" s="277" t="s">
        <v>13</v>
      </c>
      <c r="L208" s="63"/>
      <c r="M208" s="287" t="s">
        <v>1469</v>
      </c>
      <c r="N208" s="337" t="s">
        <v>4079</v>
      </c>
      <c r="P208" s="9">
        <f>SUM(Puntenklassement!D33)</f>
        <v>4200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180</v>
      </c>
      <c r="C209" s="556"/>
      <c r="D209" s="557" t="s">
        <v>4047</v>
      </c>
      <c r="E209" s="14" t="s">
        <v>4092</v>
      </c>
      <c r="F209" s="558"/>
      <c r="G209" s="559">
        <v>1</v>
      </c>
      <c r="H209" s="560">
        <v>2</v>
      </c>
      <c r="I209" s="561">
        <v>2</v>
      </c>
      <c r="J209" s="5" t="s">
        <v>927</v>
      </c>
      <c r="K209" s="277" t="s">
        <v>2028</v>
      </c>
      <c r="L209" s="63"/>
      <c r="M209" s="288" t="s">
        <v>1866</v>
      </c>
      <c r="N209" s="337" t="s">
        <v>4094</v>
      </c>
      <c r="P209" s="9">
        <f>SUM(Puntenklassement!D95)</f>
        <v>4185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3390</v>
      </c>
      <c r="C210" s="556"/>
      <c r="D210" s="557" t="s">
        <v>4050</v>
      </c>
      <c r="E210" s="14" t="s">
        <v>4094</v>
      </c>
      <c r="F210" s="558"/>
      <c r="G210" s="559">
        <v>1</v>
      </c>
      <c r="H210" s="560">
        <v>2</v>
      </c>
      <c r="I210" s="561">
        <v>0</v>
      </c>
      <c r="J210" s="5" t="s">
        <v>928</v>
      </c>
      <c r="K210" s="277" t="s">
        <v>2023</v>
      </c>
      <c r="L210" s="63"/>
      <c r="M210" s="288" t="s">
        <v>1865</v>
      </c>
      <c r="N210" s="337" t="s">
        <v>4094</v>
      </c>
      <c r="P210" s="9">
        <f>SUM(Puntenklassement!D27)</f>
        <v>4162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19" t="s">
        <v>1655</v>
      </c>
      <c r="C211" s="556"/>
      <c r="D211" s="555" t="s">
        <v>1474</v>
      </c>
      <c r="E211" s="14" t="s">
        <v>4083</v>
      </c>
      <c r="F211" s="558"/>
      <c r="G211" s="559">
        <v>1</v>
      </c>
      <c r="H211" s="560">
        <v>1</v>
      </c>
      <c r="I211" s="561">
        <v>3</v>
      </c>
      <c r="J211" s="5" t="s">
        <v>929</v>
      </c>
      <c r="K211" s="277" t="s">
        <v>2021</v>
      </c>
      <c r="L211" s="63"/>
      <c r="M211" s="288" t="s">
        <v>1861</v>
      </c>
      <c r="N211" s="337" t="s">
        <v>4089</v>
      </c>
      <c r="O211" s="102"/>
      <c r="P211" s="9">
        <f>SUM(Puntenklassement!D11)</f>
        <v>4140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77" t="s">
        <v>13</v>
      </c>
      <c r="C212" s="556"/>
      <c r="D212" s="562" t="s">
        <v>1469</v>
      </c>
      <c r="E212" s="14" t="s">
        <v>4079</v>
      </c>
      <c r="F212" s="558"/>
      <c r="G212" s="559">
        <v>1</v>
      </c>
      <c r="H212" s="560">
        <v>1</v>
      </c>
      <c r="I212" s="561">
        <v>2</v>
      </c>
      <c r="J212" s="5" t="s">
        <v>930</v>
      </c>
      <c r="K212" s="63" t="s">
        <v>3377</v>
      </c>
      <c r="L212" s="63"/>
      <c r="M212" s="269" t="s">
        <v>4043</v>
      </c>
      <c r="N212" s="337" t="s">
        <v>4095</v>
      </c>
      <c r="P212" s="9">
        <f>SUM(Puntenklassement!D58)</f>
        <v>4075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21</v>
      </c>
      <c r="C213" s="556"/>
      <c r="D213" s="555" t="s">
        <v>1452</v>
      </c>
      <c r="E213" s="14" t="s">
        <v>4055</v>
      </c>
      <c r="F213" s="558"/>
      <c r="G213" s="559">
        <v>1</v>
      </c>
      <c r="H213" s="560">
        <v>0</v>
      </c>
      <c r="I213" s="561">
        <v>4</v>
      </c>
      <c r="J213" s="5" t="s">
        <v>931</v>
      </c>
      <c r="K213" s="277" t="s">
        <v>2050</v>
      </c>
      <c r="L213" s="63"/>
      <c r="M213" s="288" t="s">
        <v>2400</v>
      </c>
      <c r="N213" s="337" t="s">
        <v>4097</v>
      </c>
      <c r="P213" s="9">
        <f>SUM(Puntenklassement!D79)</f>
        <v>4075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277" t="s">
        <v>154</v>
      </c>
      <c r="C214" s="556"/>
      <c r="D214" s="555" t="s">
        <v>1453</v>
      </c>
      <c r="E214" s="14" t="s">
        <v>4055</v>
      </c>
      <c r="F214" s="558"/>
      <c r="G214" s="559">
        <v>0</v>
      </c>
      <c r="H214" s="560">
        <v>3</v>
      </c>
      <c r="I214" s="561">
        <v>4</v>
      </c>
      <c r="J214" s="5" t="s">
        <v>932</v>
      </c>
      <c r="K214" s="63" t="s">
        <v>3364</v>
      </c>
      <c r="L214" s="63"/>
      <c r="M214" s="269" t="s">
        <v>4030</v>
      </c>
      <c r="N214" s="337" t="s">
        <v>4093</v>
      </c>
      <c r="P214" s="9">
        <f>SUM(Puntenklassement!D18)</f>
        <v>3970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1662</v>
      </c>
      <c r="C215" s="556"/>
      <c r="D215" s="555" t="s">
        <v>1429</v>
      </c>
      <c r="E215" s="14" t="s">
        <v>4060</v>
      </c>
      <c r="F215" s="558"/>
      <c r="G215" s="559">
        <v>0</v>
      </c>
      <c r="H215" s="560">
        <v>3</v>
      </c>
      <c r="I215" s="561">
        <v>1</v>
      </c>
      <c r="J215" s="5" t="s">
        <v>933</v>
      </c>
      <c r="K215" s="63" t="s">
        <v>788</v>
      </c>
      <c r="L215" s="63"/>
      <c r="M215" s="288" t="s">
        <v>1470</v>
      </c>
      <c r="N215" s="337" t="s">
        <v>4080</v>
      </c>
      <c r="P215" s="9">
        <f>SUM(Puntenklassement!D16)</f>
        <v>3863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77" t="s">
        <v>17</v>
      </c>
      <c r="C216" s="556"/>
      <c r="D216" s="555" t="s">
        <v>1417</v>
      </c>
      <c r="E216" s="14" t="s">
        <v>4064</v>
      </c>
      <c r="F216" s="558"/>
      <c r="G216" s="559">
        <v>0</v>
      </c>
      <c r="H216" s="560">
        <v>1</v>
      </c>
      <c r="I216" s="561">
        <v>2</v>
      </c>
      <c r="J216" s="5" t="s">
        <v>934</v>
      </c>
      <c r="K216" s="277" t="s">
        <v>27</v>
      </c>
      <c r="L216" s="63"/>
      <c r="M216" s="287" t="s">
        <v>1464</v>
      </c>
      <c r="N216" s="337" t="s">
        <v>4076</v>
      </c>
      <c r="P216" s="9">
        <f>SUM(Puntenklassement!D66)</f>
        <v>3819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2000</v>
      </c>
      <c r="C217" s="556"/>
      <c r="D217" s="555" t="s">
        <v>1485</v>
      </c>
      <c r="E217" s="14" t="s">
        <v>4085</v>
      </c>
      <c r="F217" s="558"/>
      <c r="G217" s="559">
        <v>0</v>
      </c>
      <c r="H217" s="560">
        <v>0</v>
      </c>
      <c r="I217" s="561">
        <v>3</v>
      </c>
      <c r="J217" s="5" t="s">
        <v>935</v>
      </c>
      <c r="K217" s="219" t="s">
        <v>1644</v>
      </c>
      <c r="L217" s="63"/>
      <c r="M217" s="288" t="s">
        <v>1851</v>
      </c>
      <c r="N217" s="337" t="s">
        <v>4086</v>
      </c>
      <c r="P217" s="9">
        <f>SUM(Puntenklassement!D55)</f>
        <v>3226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424</v>
      </c>
      <c r="H219" s="1">
        <f>SUM(H118:H218)</f>
        <v>409</v>
      </c>
      <c r="I219" s="1">
        <f>SUM(I118:I218)</f>
        <v>371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1994</v>
      </c>
      <c r="E221" s="356" t="s">
        <v>5756</v>
      </c>
      <c r="F221" s="355" t="s">
        <v>5690</v>
      </c>
      <c r="G221" s="34" t="s">
        <v>807</v>
      </c>
      <c r="L221" s="207" t="s">
        <v>1617</v>
      </c>
      <c r="M221" s="207" t="s">
        <v>2015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3212</v>
      </c>
      <c r="E222" s="250">
        <f>UCIRanking!B52</f>
        <v>62056.699999999779</v>
      </c>
      <c r="F222" s="250">
        <v>61995.349999999788</v>
      </c>
      <c r="G222" s="59">
        <f>SUM(E222-F222)</f>
        <v>61.349999999991269</v>
      </c>
      <c r="H222" s="496"/>
      <c r="I222" s="331" t="s">
        <v>0</v>
      </c>
      <c r="J222" s="63" t="s">
        <v>3382</v>
      </c>
      <c r="L222" s="269" t="s">
        <v>4049</v>
      </c>
      <c r="M222" s="337" t="s">
        <v>4093</v>
      </c>
      <c r="O222" s="67">
        <f>$AOU$672</f>
        <v>20483.249999999996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800</v>
      </c>
      <c r="C223" s="103"/>
      <c r="D223" s="63" t="s">
        <v>3216</v>
      </c>
      <c r="E223" s="250">
        <f>UCIRanking!B49</f>
        <v>60949.999999999949</v>
      </c>
      <c r="F223" s="250">
        <v>60865.874999999935</v>
      </c>
      <c r="G223" s="59">
        <f>SUM(E223-F223)</f>
        <v>84.125000000014552</v>
      </c>
      <c r="H223" s="496"/>
      <c r="I223" s="331" t="s">
        <v>2</v>
      </c>
      <c r="J223" s="63" t="s">
        <v>3381</v>
      </c>
      <c r="L223" s="269" t="s">
        <v>4048</v>
      </c>
      <c r="M223" s="337" t="s">
        <v>4096</v>
      </c>
      <c r="O223" s="67">
        <f>$AOL$672</f>
        <v>20358.099999999999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3215</v>
      </c>
      <c r="E224" s="250">
        <f>UCIRanking!B78</f>
        <v>60346.150000000096</v>
      </c>
      <c r="F224" s="250">
        <v>60307.475000000093</v>
      </c>
      <c r="G224" s="59">
        <f>SUM(E224-F224)</f>
        <v>38.67500000000291</v>
      </c>
      <c r="H224" s="496"/>
      <c r="I224" s="331" t="s">
        <v>3</v>
      </c>
      <c r="J224" s="63" t="s">
        <v>3390</v>
      </c>
      <c r="L224" s="269" t="s">
        <v>4050</v>
      </c>
      <c r="M224" s="337" t="s">
        <v>4094</v>
      </c>
      <c r="O224" s="67">
        <f>$APD$672</f>
        <v>20224.80000000001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154</v>
      </c>
      <c r="C225" s="9"/>
      <c r="D225" s="63" t="s">
        <v>3213</v>
      </c>
      <c r="E225" s="250">
        <f>UCIRanking!B71</f>
        <v>60165.874999999927</v>
      </c>
      <c r="F225" s="250">
        <v>60166.249999999913</v>
      </c>
      <c r="G225" s="59">
        <f>SUM(E225-F225)</f>
        <v>-0.37499999998544808</v>
      </c>
      <c r="H225" s="496"/>
      <c r="I225" s="331" t="s">
        <v>5</v>
      </c>
      <c r="J225" s="63" t="s">
        <v>3378</v>
      </c>
      <c r="L225" s="269" t="s">
        <v>4044</v>
      </c>
      <c r="M225" s="337" t="s">
        <v>4091</v>
      </c>
      <c r="O225" s="67">
        <f>$ANB$672</f>
        <v>19608.650000000009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219" t="s">
        <v>1647</v>
      </c>
      <c r="C226" s="9"/>
      <c r="D226" s="63" t="s">
        <v>3230</v>
      </c>
      <c r="E226" s="250">
        <f>UCIRanking!B11</f>
        <v>59954.01249999991</v>
      </c>
      <c r="F226" s="250">
        <v>59804.387499999895</v>
      </c>
      <c r="G226" s="59">
        <f>SUM(E226-F226)</f>
        <v>149.62500000001455</v>
      </c>
      <c r="H226" s="496"/>
      <c r="I226" s="331" t="s">
        <v>7</v>
      </c>
      <c r="J226" s="63" t="s">
        <v>3363</v>
      </c>
      <c r="L226" s="269" t="s">
        <v>4029</v>
      </c>
      <c r="M226" s="337" t="s">
        <v>4093</v>
      </c>
      <c r="O226" s="67">
        <f>$AHW$672</f>
        <v>19212.25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3219</v>
      </c>
      <c r="E227" s="250">
        <f>UCIRanking!B102</f>
        <v>59491.749999999643</v>
      </c>
      <c r="F227" s="250">
        <v>59495.474999999649</v>
      </c>
      <c r="G227" s="59">
        <f>SUM(E227-F227)</f>
        <v>-3.7250000000058208</v>
      </c>
      <c r="H227" s="496"/>
      <c r="I227" s="331" t="s">
        <v>8</v>
      </c>
      <c r="J227" s="63" t="s">
        <v>3371</v>
      </c>
      <c r="L227" s="269" t="s">
        <v>4037</v>
      </c>
      <c r="M227" s="337" t="s">
        <v>4091</v>
      </c>
      <c r="O227" s="67">
        <f>$AKQ$672</f>
        <v>18992.300000000007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3214</v>
      </c>
      <c r="E228" s="250">
        <f>UCIRanking!B89</f>
        <v>59175.962499999834</v>
      </c>
      <c r="F228" s="250">
        <v>59143.487499999828</v>
      </c>
      <c r="G228" s="59">
        <f>SUM(E228-F228)</f>
        <v>32.475000000005821</v>
      </c>
      <c r="H228" s="496"/>
      <c r="I228" s="331" t="s">
        <v>10</v>
      </c>
      <c r="J228" s="63" t="s">
        <v>3370</v>
      </c>
      <c r="L228" s="269" t="s">
        <v>4036</v>
      </c>
      <c r="M228" s="337" t="s">
        <v>4094</v>
      </c>
      <c r="O228" s="67">
        <f>$AKH$672</f>
        <v>18869.850000000002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783</v>
      </c>
      <c r="C229" s="9"/>
      <c r="D229" s="63" t="s">
        <v>3221</v>
      </c>
      <c r="E229" s="250">
        <f>UCIRanking!B35</f>
        <v>59159.324999999852</v>
      </c>
      <c r="F229" s="250">
        <v>59047.049999999872</v>
      </c>
      <c r="G229" s="59">
        <f>SUM(E229-F229)</f>
        <v>112.27499999997963</v>
      </c>
      <c r="H229" s="496"/>
      <c r="I229" s="281" t="s">
        <v>12</v>
      </c>
      <c r="J229" s="63" t="s">
        <v>3393</v>
      </c>
      <c r="L229" s="269" t="s">
        <v>4052</v>
      </c>
      <c r="M229" s="337" t="s">
        <v>4095</v>
      </c>
      <c r="O229" s="67">
        <f>$APV$672</f>
        <v>18551.599999999991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3218</v>
      </c>
      <c r="E230" s="250">
        <f>UCIRanking!B64</f>
        <v>58618.800000000185</v>
      </c>
      <c r="F230" s="250">
        <v>58469.025000000205</v>
      </c>
      <c r="G230" s="59">
        <f>SUM(E230-F230)</f>
        <v>149.77499999997963</v>
      </c>
      <c r="H230" s="496"/>
      <c r="I230" s="281" t="s">
        <v>14</v>
      </c>
      <c r="J230" s="63" t="s">
        <v>3368</v>
      </c>
      <c r="L230" s="269" t="s">
        <v>4034</v>
      </c>
      <c r="M230" s="337" t="s">
        <v>4091</v>
      </c>
      <c r="O230" s="67">
        <f>$AJP$672</f>
        <v>18548.900000000001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77" t="s">
        <v>37</v>
      </c>
      <c r="C231" s="9"/>
      <c r="D231" s="63" t="s">
        <v>3223</v>
      </c>
      <c r="E231" s="250">
        <f>UCIRanking!B95</f>
        <v>58456.339999999916</v>
      </c>
      <c r="F231" s="250">
        <v>58255.839999999931</v>
      </c>
      <c r="G231" s="59">
        <f>SUM(E231-F231)</f>
        <v>200.49999999998545</v>
      </c>
      <c r="H231" s="496"/>
      <c r="I231" s="281" t="s">
        <v>16</v>
      </c>
      <c r="J231" s="63" t="s">
        <v>3394</v>
      </c>
      <c r="L231" s="269" t="s">
        <v>4053</v>
      </c>
      <c r="M231" s="337" t="s">
        <v>4091</v>
      </c>
      <c r="O231" s="67">
        <f>$AQE$672</f>
        <v>18165.900000000001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33</v>
      </c>
      <c r="C232" s="9"/>
      <c r="D232" s="63" t="s">
        <v>3217</v>
      </c>
      <c r="E232" s="250">
        <f>UCIRanking!B94</f>
        <v>57663.437500000044</v>
      </c>
      <c r="F232" s="250">
        <v>57593.737500000047</v>
      </c>
      <c r="G232" s="59">
        <f>SUM(E232-F232)</f>
        <v>69.69999999999709</v>
      </c>
      <c r="H232" s="496"/>
      <c r="I232" s="281" t="s">
        <v>18</v>
      </c>
      <c r="J232" s="63" t="s">
        <v>3391</v>
      </c>
      <c r="L232" s="269" t="s">
        <v>4051</v>
      </c>
      <c r="M232" s="337" t="s">
        <v>4092</v>
      </c>
      <c r="O232" s="67">
        <f>$APM$672</f>
        <v>18051.899999999998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19" t="s">
        <v>1662</v>
      </c>
      <c r="C233" s="9"/>
      <c r="D233" s="63" t="s">
        <v>3236</v>
      </c>
      <c r="E233" s="250">
        <f>UCIRanking!B97</f>
        <v>57575.075000000019</v>
      </c>
      <c r="F233" s="250">
        <v>57388.800000000025</v>
      </c>
      <c r="G233" s="59">
        <f>SUM(E233-F233)</f>
        <v>186.27499999999418</v>
      </c>
      <c r="H233" s="496"/>
      <c r="I233" s="281" t="s">
        <v>20</v>
      </c>
      <c r="J233" s="63" t="s">
        <v>180</v>
      </c>
      <c r="L233" s="269" t="s">
        <v>4047</v>
      </c>
      <c r="M233" s="337" t="s">
        <v>4092</v>
      </c>
      <c r="O233" s="67">
        <f>$AOC$672</f>
        <v>17836.849999999999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746</v>
      </c>
      <c r="C234" s="9"/>
      <c r="D234" s="63" t="s">
        <v>3231</v>
      </c>
      <c r="E234" s="250">
        <f>UCIRanking!B68</f>
        <v>57476.175000000323</v>
      </c>
      <c r="F234" s="250">
        <v>57385.850000000311</v>
      </c>
      <c r="G234" s="59">
        <f>SUM(E234-F234)</f>
        <v>90.325000000011642</v>
      </c>
      <c r="H234" s="496"/>
      <c r="I234" s="281" t="s">
        <v>22</v>
      </c>
      <c r="J234" s="63" t="s">
        <v>3375</v>
      </c>
      <c r="L234" s="269" t="s">
        <v>4041</v>
      </c>
      <c r="M234" s="337" t="s">
        <v>4091</v>
      </c>
      <c r="O234" s="67">
        <f>$AMA$672</f>
        <v>17432.8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77" t="s">
        <v>11</v>
      </c>
      <c r="C235" s="9"/>
      <c r="D235" s="63" t="s">
        <v>3220</v>
      </c>
      <c r="E235" s="250">
        <f>UCIRanking!B28</f>
        <v>57353.90000000014</v>
      </c>
      <c r="F235" s="250">
        <v>57245.475000000137</v>
      </c>
      <c r="G235" s="59">
        <f>SUM(E235-F235)</f>
        <v>108.42500000000291</v>
      </c>
      <c r="H235" s="496"/>
      <c r="I235" s="281" t="s">
        <v>24</v>
      </c>
      <c r="J235" s="63" t="s">
        <v>3377</v>
      </c>
      <c r="L235" s="269" t="s">
        <v>4043</v>
      </c>
      <c r="M235" s="337" t="s">
        <v>4095</v>
      </c>
      <c r="O235" s="67">
        <f>$AMS$672</f>
        <v>17306.000000000004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63" t="s">
        <v>749</v>
      </c>
      <c r="C236" s="9"/>
      <c r="D236" s="63" t="s">
        <v>3228</v>
      </c>
      <c r="E236" s="250">
        <f>UCIRanking!B80</f>
        <v>56854.624999999993</v>
      </c>
      <c r="F236" s="250">
        <v>56741.69999999999</v>
      </c>
      <c r="G236" s="59">
        <f>SUM(E236-F236)</f>
        <v>112.92500000000291</v>
      </c>
      <c r="H236" s="496"/>
      <c r="I236" s="281" t="s">
        <v>26</v>
      </c>
      <c r="J236" s="63" t="s">
        <v>3376</v>
      </c>
      <c r="L236" s="269" t="s">
        <v>4042</v>
      </c>
      <c r="M236" s="337" t="s">
        <v>4093</v>
      </c>
      <c r="O236" s="67">
        <f>$AMJ$672</f>
        <v>17137.000000000004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3224</v>
      </c>
      <c r="E237" s="250">
        <f>UCIRanking!B41</f>
        <v>56755.175000000236</v>
      </c>
      <c r="F237" s="250">
        <v>56677.250000000233</v>
      </c>
      <c r="G237" s="59">
        <f>SUM(E237-F237)</f>
        <v>77.92500000000291</v>
      </c>
      <c r="H237" s="496"/>
      <c r="I237" s="281" t="s">
        <v>28</v>
      </c>
      <c r="J237" s="63" t="s">
        <v>3373</v>
      </c>
      <c r="L237" s="269" t="s">
        <v>4039</v>
      </c>
      <c r="M237" s="337" t="s">
        <v>4097</v>
      </c>
      <c r="O237" s="67">
        <f>$ALI$672</f>
        <v>17107.100000000002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143</v>
      </c>
      <c r="C238" s="9"/>
      <c r="D238" s="63" t="s">
        <v>3222</v>
      </c>
      <c r="E238" s="250">
        <f>UCIRanking!B96</f>
        <v>56414.100000000115</v>
      </c>
      <c r="F238" s="250">
        <v>56383.125000000124</v>
      </c>
      <c r="G238" s="59">
        <f>SUM(E238-F238)</f>
        <v>30.974999999991269</v>
      </c>
      <c r="H238" s="496"/>
      <c r="I238" s="281" t="s">
        <v>30</v>
      </c>
      <c r="J238" s="63" t="s">
        <v>3367</v>
      </c>
      <c r="L238" s="269" t="s">
        <v>4033</v>
      </c>
      <c r="M238" s="337" t="s">
        <v>4096</v>
      </c>
      <c r="O238" s="67">
        <f>$AJG$672</f>
        <v>17030.400000000005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3225</v>
      </c>
      <c r="E239" s="250">
        <f>UCIRanking!B74</f>
        <v>56256.862500000076</v>
      </c>
      <c r="F239" s="250">
        <v>56220.437500000073</v>
      </c>
      <c r="G239" s="59">
        <f>SUM(E239-F239)</f>
        <v>36.42500000000291</v>
      </c>
      <c r="H239" s="496"/>
      <c r="I239" s="281" t="s">
        <v>32</v>
      </c>
      <c r="J239" s="63" t="s">
        <v>3366</v>
      </c>
      <c r="L239" s="269" t="s">
        <v>4032</v>
      </c>
      <c r="M239" s="337" t="s">
        <v>4093</v>
      </c>
      <c r="O239" s="67">
        <f>$AIX$672</f>
        <v>16937.2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141</v>
      </c>
      <c r="C240" s="9"/>
      <c r="D240" s="63" t="s">
        <v>3233</v>
      </c>
      <c r="E240" s="250">
        <f>UCIRanking!B53</f>
        <v>55912.974999999809</v>
      </c>
      <c r="F240" s="250">
        <v>55731.049999999806</v>
      </c>
      <c r="G240" s="59">
        <f>SUM(E240-F240)</f>
        <v>181.92500000000291</v>
      </c>
      <c r="H240" s="496"/>
      <c r="I240" s="281" t="s">
        <v>34</v>
      </c>
      <c r="J240" s="63" t="s">
        <v>3369</v>
      </c>
      <c r="L240" s="269" t="s">
        <v>4035</v>
      </c>
      <c r="M240" s="337" t="s">
        <v>4091</v>
      </c>
      <c r="O240" s="67">
        <f>$AJY$672</f>
        <v>16758.649999999998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733</v>
      </c>
      <c r="D241" s="63" t="s">
        <v>3235</v>
      </c>
      <c r="E241" s="250">
        <f>UCIRanking!B85</f>
        <v>55806.874999999833</v>
      </c>
      <c r="F241" s="250">
        <v>55838.624999999833</v>
      </c>
      <c r="G241" s="59">
        <f>SUM(E241-F241)</f>
        <v>-31.75</v>
      </c>
      <c r="H241" s="496"/>
      <c r="I241" s="281" t="s">
        <v>36</v>
      </c>
      <c r="J241" s="63" t="s">
        <v>3395</v>
      </c>
      <c r="L241" s="269" t="s">
        <v>4045</v>
      </c>
      <c r="M241" s="337" t="s">
        <v>4091</v>
      </c>
      <c r="O241" s="67">
        <f>$ANK$672</f>
        <v>16612.8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753</v>
      </c>
      <c r="C242" s="9"/>
      <c r="D242" s="63" t="s">
        <v>3227</v>
      </c>
      <c r="E242" s="250">
        <f>UCIRanking!B103</f>
        <v>55773.212500000052</v>
      </c>
      <c r="F242" s="250">
        <v>55833.412500000035</v>
      </c>
      <c r="G242" s="59">
        <f>SUM(E242-F242)</f>
        <v>-60.199999999982538</v>
      </c>
      <c r="H242" s="496"/>
      <c r="I242" s="281" t="s">
        <v>38</v>
      </c>
      <c r="J242" s="63" t="s">
        <v>3365</v>
      </c>
      <c r="L242" s="269" t="s">
        <v>4031</v>
      </c>
      <c r="M242" s="337" t="s">
        <v>4094</v>
      </c>
      <c r="O242" s="67">
        <f>$AIO$672</f>
        <v>16573.200000000004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748</v>
      </c>
      <c r="C243" s="9"/>
      <c r="D243" s="63" t="s">
        <v>3234</v>
      </c>
      <c r="E243" s="250">
        <f>UCIRanking!B81</f>
        <v>55681.200000000194</v>
      </c>
      <c r="F243" s="250">
        <v>55624.400000000191</v>
      </c>
      <c r="G243" s="59">
        <f>SUM(E243-F243)</f>
        <v>56.80000000000291</v>
      </c>
      <c r="H243" s="496"/>
      <c r="I243" s="281" t="s">
        <v>145</v>
      </c>
      <c r="J243" s="277" t="s">
        <v>3361</v>
      </c>
      <c r="L243" s="287" t="s">
        <v>2150</v>
      </c>
      <c r="M243" s="337" t="s">
        <v>4092</v>
      </c>
      <c r="O243" s="67">
        <f>$AHE$672</f>
        <v>16420.600000000002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162</v>
      </c>
      <c r="C244" s="9"/>
      <c r="D244" s="63" t="s">
        <v>3239</v>
      </c>
      <c r="E244" s="250">
        <f>UCIRanking!B43</f>
        <v>54654.674999999865</v>
      </c>
      <c r="F244" s="250">
        <v>54646.349999999868</v>
      </c>
      <c r="G244" s="59">
        <f>SUM(E244-F244)</f>
        <v>8.3249999999970896</v>
      </c>
      <c r="H244" s="496"/>
      <c r="I244" s="281" t="s">
        <v>146</v>
      </c>
      <c r="J244" s="63" t="s">
        <v>3379</v>
      </c>
      <c r="L244" s="269" t="s">
        <v>4046</v>
      </c>
      <c r="M244" s="337" t="s">
        <v>4096</v>
      </c>
      <c r="O244" s="67">
        <f>$ANT$672</f>
        <v>16184.600000000002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762</v>
      </c>
      <c r="D245" s="63" t="s">
        <v>3229</v>
      </c>
      <c r="E245" s="250">
        <f>UCIRanking!B59</f>
        <v>54652.274999999878</v>
      </c>
      <c r="F245" s="250">
        <v>54595.974999999889</v>
      </c>
      <c r="G245" s="59">
        <f>SUM(E245-F245)</f>
        <v>56.299999999988358</v>
      </c>
      <c r="H245" s="496"/>
      <c r="I245" s="281" t="s">
        <v>147</v>
      </c>
      <c r="J245" s="63" t="s">
        <v>3364</v>
      </c>
      <c r="L245" s="269" t="s">
        <v>4030</v>
      </c>
      <c r="M245" s="337" t="s">
        <v>4093</v>
      </c>
      <c r="O245" s="67">
        <f>$AIF$672</f>
        <v>15546.7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1660</v>
      </c>
      <c r="C246" s="103"/>
      <c r="D246" s="63" t="s">
        <v>3253</v>
      </c>
      <c r="E246" s="250">
        <f>UCIRanking!B76</f>
        <v>53669.899999999667</v>
      </c>
      <c r="F246" s="250">
        <v>53550.674999999661</v>
      </c>
      <c r="G246" s="59">
        <f>SUM(E246-F246)</f>
        <v>119.22500000000582</v>
      </c>
      <c r="H246" s="496"/>
      <c r="I246" s="281" t="s">
        <v>151</v>
      </c>
      <c r="J246" s="63" t="s">
        <v>3374</v>
      </c>
      <c r="L246" s="269" t="s">
        <v>4040</v>
      </c>
      <c r="M246" s="337" t="s">
        <v>4097</v>
      </c>
      <c r="O246" s="67">
        <f>$ALR$672</f>
        <v>15232.95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63" t="s">
        <v>778</v>
      </c>
      <c r="C247" s="9"/>
      <c r="D247" s="63" t="s">
        <v>3232</v>
      </c>
      <c r="E247" s="250">
        <f>UCIRanking!B70</f>
        <v>53625.124999999738</v>
      </c>
      <c r="F247" s="250">
        <v>53674.94999999975</v>
      </c>
      <c r="G247" s="59">
        <f>SUM(E247-F247)</f>
        <v>-49.825000000011642</v>
      </c>
      <c r="H247" s="496"/>
      <c r="I247" s="281" t="s">
        <v>157</v>
      </c>
      <c r="J247" s="63" t="s">
        <v>3372</v>
      </c>
      <c r="L247" s="269" t="s">
        <v>4038</v>
      </c>
      <c r="M247" s="337" t="s">
        <v>4097</v>
      </c>
      <c r="O247" s="67">
        <f>$AKZ$672</f>
        <v>13796.500000000007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1653</v>
      </c>
      <c r="D248" s="63" t="s">
        <v>3250</v>
      </c>
      <c r="E248" s="250">
        <f>UCIRanking!B16</f>
        <v>53470.500000000007</v>
      </c>
      <c r="F248" s="250">
        <v>53450.450000000004</v>
      </c>
      <c r="G248" s="59">
        <f>SUM(E248-F248)</f>
        <v>20.05000000000291</v>
      </c>
      <c r="H248" s="496"/>
      <c r="I248" s="281" t="s">
        <v>159</v>
      </c>
      <c r="J248" s="277" t="s">
        <v>3362</v>
      </c>
      <c r="L248" s="287" t="s">
        <v>3210</v>
      </c>
      <c r="M248" s="337" t="s">
        <v>4090</v>
      </c>
      <c r="O248" s="67">
        <f>$AHN$672</f>
        <v>12626.899999999994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15</v>
      </c>
      <c r="C249" s="9"/>
      <c r="D249" s="63" t="s">
        <v>3237</v>
      </c>
      <c r="E249" s="250">
        <f>UCIRanking!B38</f>
        <v>52953.412499999693</v>
      </c>
      <c r="F249" s="250">
        <v>52859.637499999684</v>
      </c>
      <c r="G249" s="59">
        <f>SUM(E249-F249)</f>
        <v>93.775000000008731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9</v>
      </c>
      <c r="C250" s="9"/>
      <c r="D250" s="63" t="s">
        <v>3248</v>
      </c>
      <c r="E250" s="250">
        <f>UCIRanking!B26</f>
        <v>52896.450000000004</v>
      </c>
      <c r="F250" s="250">
        <v>52805.875000000007</v>
      </c>
      <c r="G250" s="59">
        <f>SUM(E250-F250)</f>
        <v>90.57499999999709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19" t="s">
        <v>1652</v>
      </c>
      <c r="C251" s="103"/>
      <c r="D251" s="63" t="s">
        <v>3256</v>
      </c>
      <c r="E251" s="250">
        <f>UCIRanking!B10</f>
        <v>52544.087499999943</v>
      </c>
      <c r="F251" s="250">
        <v>52401.912499999926</v>
      </c>
      <c r="G251" s="59">
        <f>SUM(E251-F251)</f>
        <v>142.17500000001746</v>
      </c>
      <c r="H251" s="496"/>
      <c r="J251" s="124" t="s">
        <v>1995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738</v>
      </c>
      <c r="D252" s="63" t="s">
        <v>3241</v>
      </c>
      <c r="E252" s="250">
        <f>UCIRanking!B75</f>
        <v>52425.174999999785</v>
      </c>
      <c r="F252" s="250">
        <v>52411.749999999782</v>
      </c>
      <c r="G252" s="59">
        <f>SUM(E252-F252)</f>
        <v>13.42500000000291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63" t="s">
        <v>734</v>
      </c>
      <c r="D253" s="63" t="s">
        <v>3247</v>
      </c>
      <c r="E253" s="250">
        <f>UCIRanking!B37</f>
        <v>51505.587500000118</v>
      </c>
      <c r="F253" s="250">
        <v>51354.137500000121</v>
      </c>
      <c r="G253" s="59">
        <f>SUM(E253-F253)</f>
        <v>151.44999999999709</v>
      </c>
      <c r="H253" s="496"/>
      <c r="I253" s="331" t="s">
        <v>0</v>
      </c>
      <c r="J253" s="63" t="s">
        <v>1673</v>
      </c>
      <c r="L253" s="50"/>
      <c r="N253" s="67">
        <f>SUM($OM$672+$AIO$672+$ZO$672+$VK$672+$APD$672+$AKH$672+$FV$672+$GN$672+$HO$672+$ZX$672)</f>
        <v>193953.20000000004</v>
      </c>
      <c r="O253" s="219" t="s">
        <v>4114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219" t="s">
        <v>1655</v>
      </c>
      <c r="C254" s="103"/>
      <c r="D254" s="63" t="s">
        <v>3259</v>
      </c>
      <c r="E254" s="250">
        <f>UCIRanking!B31</f>
        <v>51420.099999999962</v>
      </c>
      <c r="F254" s="250">
        <v>51326.224999999962</v>
      </c>
      <c r="G254" s="59">
        <f>SUM(E254-F254)</f>
        <v>93.875</v>
      </c>
      <c r="H254" s="496"/>
      <c r="I254" s="331" t="s">
        <v>2</v>
      </c>
      <c r="J254" s="63" t="s">
        <v>4110</v>
      </c>
      <c r="L254" s="50"/>
      <c r="N254" s="67">
        <f>SUM($SH$672+$KI$672+$ZF$672+$AMS$672+$GW$672+$NC$672+$APV$672+$EU$672+$TI$672+$RY$672)</f>
        <v>192754.74999999997</v>
      </c>
      <c r="O254" s="277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63" t="s">
        <v>757</v>
      </c>
      <c r="D255" s="63" t="s">
        <v>3246</v>
      </c>
      <c r="E255" s="250">
        <f>UCIRanking!B42</f>
        <v>50786.15000000022</v>
      </c>
      <c r="F255" s="250">
        <v>50774.150000000205</v>
      </c>
      <c r="G255" s="59">
        <f>SUM(E255-F255)</f>
        <v>12.000000000014552</v>
      </c>
      <c r="H255" s="496"/>
      <c r="I255" s="331" t="s">
        <v>3</v>
      </c>
      <c r="J255" s="63" t="s">
        <v>1672</v>
      </c>
      <c r="L255" s="50"/>
      <c r="N255" s="67">
        <f>SUM($CA$672+$LJ$672+$HX$672+$IP$672+$AHE$672+$DT$672+$AZ$672+$DB$672+$AOC$672+$APM$672)</f>
        <v>192129.19999999998</v>
      </c>
      <c r="O255" s="277" t="s">
        <v>4112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277" t="s">
        <v>2006</v>
      </c>
      <c r="C256" s="103"/>
      <c r="D256" s="63" t="s">
        <v>3266</v>
      </c>
      <c r="E256" s="250">
        <f>UCIRanking!B105</f>
        <v>50566.325000000033</v>
      </c>
      <c r="F256" s="250">
        <v>50412.375000000036</v>
      </c>
      <c r="G256" s="59">
        <f>SUM(E256-F256)</f>
        <v>153.94999999999709</v>
      </c>
      <c r="H256" s="496"/>
      <c r="I256" s="331" t="s">
        <v>5</v>
      </c>
      <c r="J256" s="63" t="s">
        <v>1674</v>
      </c>
      <c r="L256" s="50"/>
      <c r="N256" s="67">
        <f>SUM($FM$672+$AHW$672+$AOU$672+$MK$672+$AIF$672+$DK$672+$AIX$672+$AH$672+$XM$672+$AMJ$672)</f>
        <v>187253.60000000003</v>
      </c>
      <c r="O256" s="219" t="s">
        <v>4116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1659</v>
      </c>
      <c r="D257" s="63" t="s">
        <v>3258</v>
      </c>
      <c r="E257" s="250">
        <f>UCIRanking!B101</f>
        <v>50441.712499999929</v>
      </c>
      <c r="F257" s="250">
        <v>50374.687499999935</v>
      </c>
      <c r="G257" s="59">
        <f>SUM(E257-F257)</f>
        <v>67.024999999994179</v>
      </c>
      <c r="H257" s="496"/>
      <c r="I257" s="331" t="s">
        <v>7</v>
      </c>
      <c r="J257" s="63" t="s">
        <v>4109</v>
      </c>
      <c r="L257" s="50"/>
      <c r="N257" s="67">
        <f>SUM($LS$672+$NU$672+$LA$672+$G$672+$KR$672+$BI$672+$P$672+$OV$672+$QF$672+$CS$672)</f>
        <v>186884</v>
      </c>
      <c r="O257" s="277" t="s">
        <v>4117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277" t="s">
        <v>23</v>
      </c>
      <c r="C258" s="214"/>
      <c r="D258" s="63" t="s">
        <v>3245</v>
      </c>
      <c r="E258" s="250">
        <f>UCIRanking!B63</f>
        <v>50405.712500000118</v>
      </c>
      <c r="F258" s="250">
        <v>50287.937500000124</v>
      </c>
      <c r="G258" s="59">
        <f>SUM(E258-F258)</f>
        <v>117.77499999999418</v>
      </c>
      <c r="H258" s="496"/>
      <c r="I258" s="331" t="s">
        <v>8</v>
      </c>
      <c r="J258" s="63" t="s">
        <v>1671</v>
      </c>
      <c r="L258" s="50"/>
      <c r="N258" s="67">
        <f>SUM($AJG$672+$AOL$672+$SQ$672+$GE$672+$FD$672+$NL$672+$JQ$672+$JH$672+$ANT$672+$BR$672)</f>
        <v>186465.35</v>
      </c>
      <c r="O258" s="63" t="s">
        <v>4113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3" t="s">
        <v>796</v>
      </c>
      <c r="C259" s="9"/>
      <c r="D259" s="63" t="s">
        <v>3244</v>
      </c>
      <c r="E259" s="250">
        <f>UCIRanking!B51</f>
        <v>50365.462499999827</v>
      </c>
      <c r="F259" s="250">
        <v>50203.249999999847</v>
      </c>
      <c r="G259" s="59">
        <f>SUM(E259-F259)</f>
        <v>162.21249999997963</v>
      </c>
      <c r="H259" s="496"/>
      <c r="I259" s="331" t="s">
        <v>10</v>
      </c>
      <c r="J259" s="63" t="s">
        <v>4107</v>
      </c>
      <c r="L259" s="50"/>
      <c r="N259" s="67">
        <f>SUM($RG$672+$MT$672+$CJ$672+$VT$672+$AQ$672+$QX$672+$QO$672+$IY$672+$PE$672+$EL$672)</f>
        <v>183993.94999999998</v>
      </c>
      <c r="O259" s="219" t="s">
        <v>4115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63" t="s">
        <v>764</v>
      </c>
      <c r="C260" s="9"/>
      <c r="D260" s="63" t="s">
        <v>3242</v>
      </c>
      <c r="E260" s="250">
        <f>UCIRanking!B73</f>
        <v>49945.237500000119</v>
      </c>
      <c r="F260" s="250">
        <v>49774.662500000108</v>
      </c>
      <c r="G260" s="59">
        <f>SUM(E260-F260)</f>
        <v>170.57500000001164</v>
      </c>
      <c r="H260" s="496"/>
      <c r="I260" s="331" t="s">
        <v>12</v>
      </c>
      <c r="J260" s="63" t="s">
        <v>4108</v>
      </c>
      <c r="L260" s="50"/>
      <c r="N260" s="67">
        <f>SUM($YE$672+$PN$672+$AMA$672+$AJY$672+$AQE$672+$AJP$672+$XV$672+$AKQ$672+$ANB$672+$ANK$672)</f>
        <v>183097.3</v>
      </c>
      <c r="O260" s="277" t="s">
        <v>4494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219" t="s">
        <v>1654</v>
      </c>
      <c r="D261" s="63" t="s">
        <v>3263</v>
      </c>
      <c r="E261" s="250">
        <f>UCIRanking!B65</f>
        <v>49699.824999999997</v>
      </c>
      <c r="F261" s="250">
        <v>49516</v>
      </c>
      <c r="G261" s="59">
        <f>SUM(E261-F261)</f>
        <v>183.82499999999709</v>
      </c>
      <c r="H261" s="496"/>
      <c r="I261" s="281" t="s">
        <v>14</v>
      </c>
      <c r="J261" s="63" t="s">
        <v>2151</v>
      </c>
      <c r="M261" s="67"/>
      <c r="N261" s="67">
        <f>SUM($ALR$672+$VB$672+$AKZ$672+$UA$672+$US$672+$MB$672+$AAG$672+$ABQ$672+$ALI$672+$Y$672)</f>
        <v>163718.30000000005</v>
      </c>
      <c r="O261" s="63" t="s">
        <v>4119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153</v>
      </c>
      <c r="C262" s="9"/>
      <c r="D262" s="63" t="s">
        <v>3243</v>
      </c>
      <c r="E262" s="250">
        <f>UCIRanking!B22</f>
        <v>49650.962500000147</v>
      </c>
      <c r="F262" s="250">
        <v>49738.212500000147</v>
      </c>
      <c r="G262" s="59">
        <f>SUM(E262-F262)</f>
        <v>-87.25</v>
      </c>
      <c r="H262" s="496"/>
      <c r="I262" s="281" t="s">
        <v>16</v>
      </c>
      <c r="J262" s="63" t="s">
        <v>4111</v>
      </c>
      <c r="L262" s="50"/>
      <c r="N262" s="67">
        <f>SUM($WL$672+$SZ$672+$AAY$672+$OD$672+$JZ$672+$AAP$672+$TR$672+$ABZ$672+$HF$672+$AHN$672)</f>
        <v>155319.65000000002</v>
      </c>
      <c r="O262" s="277" t="s">
        <v>4120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63" t="s">
        <v>790</v>
      </c>
      <c r="D263" s="63" t="s">
        <v>3240</v>
      </c>
      <c r="E263" s="250">
        <f>UCIRanking!B90</f>
        <v>49455.937499999614</v>
      </c>
      <c r="F263" s="250">
        <v>49370.912499999606</v>
      </c>
      <c r="G263" s="59">
        <f>SUM(E263-F263)</f>
        <v>85.025000000008731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2004</v>
      </c>
      <c r="C264" s="103"/>
      <c r="D264" s="63" t="s">
        <v>3267</v>
      </c>
      <c r="E264" s="250">
        <f>UCIRanking!B20</f>
        <v>49400.499999999942</v>
      </c>
      <c r="F264" s="250">
        <v>49255.624999999927</v>
      </c>
      <c r="G264" s="59">
        <f>SUM(E264-F264)</f>
        <v>144.87500000001455</v>
      </c>
      <c r="H264" s="496"/>
      <c r="J264" s="124" t="s">
        <v>1996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2016</v>
      </c>
      <c r="C265" s="103"/>
      <c r="D265" s="63" t="s">
        <v>3268</v>
      </c>
      <c r="E265" s="250">
        <f>UCIRanking!B27</f>
        <v>49156.999999999905</v>
      </c>
      <c r="F265" s="250">
        <v>48990.3999999999</v>
      </c>
      <c r="G265" s="59">
        <f>SUM(E265-F265)</f>
        <v>166.60000000000582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63" t="s">
        <v>771</v>
      </c>
      <c r="D266" s="63" t="s">
        <v>3251</v>
      </c>
      <c r="E266" s="250">
        <f>UCIRanking!B17</f>
        <v>48541.47500000018</v>
      </c>
      <c r="F266" s="250">
        <v>48469.450000000186</v>
      </c>
      <c r="G266" s="59">
        <f>SUM(E266-F266)</f>
        <v>72.024999999994179</v>
      </c>
      <c r="H266" s="496"/>
      <c r="I266" s="331" t="s">
        <v>0</v>
      </c>
      <c r="J266" s="63" t="s">
        <v>4107</v>
      </c>
      <c r="L266" s="551">
        <v>60</v>
      </c>
      <c r="M266" s="552">
        <v>51</v>
      </c>
      <c r="N266" s="553">
        <v>42</v>
      </c>
      <c r="O266" s="219" t="s">
        <v>4115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77" t="s">
        <v>27</v>
      </c>
      <c r="C267" s="9"/>
      <c r="D267" s="63" t="s">
        <v>3249</v>
      </c>
      <c r="E267" s="250">
        <f>UCIRanking!B69</f>
        <v>48229.949999999597</v>
      </c>
      <c r="F267" s="250">
        <v>47991.849999999591</v>
      </c>
      <c r="G267" s="59">
        <f>SUM(E267-F267)</f>
        <v>238.10000000000582</v>
      </c>
      <c r="H267" s="496"/>
      <c r="I267" s="331" t="s">
        <v>2</v>
      </c>
      <c r="J267" s="63" t="s">
        <v>1671</v>
      </c>
      <c r="L267" s="551">
        <v>54</v>
      </c>
      <c r="M267" s="552">
        <v>57</v>
      </c>
      <c r="N267" s="553">
        <v>47</v>
      </c>
      <c r="O267" s="63" t="s">
        <v>4113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1656</v>
      </c>
      <c r="C268" s="9"/>
      <c r="D268" s="63" t="s">
        <v>3262</v>
      </c>
      <c r="E268" s="250">
        <f>UCIRanking!B66</f>
        <v>47890.124999999905</v>
      </c>
      <c r="F268" s="250">
        <v>47824.674999999908</v>
      </c>
      <c r="G268" s="59">
        <f>SUM(E268-F268)</f>
        <v>65.44999999999709</v>
      </c>
      <c r="H268" s="496"/>
      <c r="I268" s="331" t="s">
        <v>3</v>
      </c>
      <c r="J268" s="63" t="s">
        <v>4111</v>
      </c>
      <c r="L268" s="551">
        <v>54</v>
      </c>
      <c r="M268" s="552">
        <v>54</v>
      </c>
      <c r="N268" s="553">
        <v>48</v>
      </c>
      <c r="O268" s="277" t="s">
        <v>4120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1657</v>
      </c>
      <c r="C269" s="103"/>
      <c r="D269" s="63" t="s">
        <v>3264</v>
      </c>
      <c r="E269" s="250">
        <f>UCIRanking!B8</f>
        <v>47467.312499999854</v>
      </c>
      <c r="F269" s="250">
        <v>47224.737499999843</v>
      </c>
      <c r="G269" s="59">
        <f>SUM(E269-F269)</f>
        <v>242.57500000001164</v>
      </c>
      <c r="H269" s="496"/>
      <c r="I269" s="331" t="s">
        <v>5</v>
      </c>
      <c r="J269" s="63" t="s">
        <v>1672</v>
      </c>
      <c r="K269" s="579"/>
      <c r="L269" s="551">
        <v>48</v>
      </c>
      <c r="M269" s="552">
        <v>49</v>
      </c>
      <c r="N269" s="553">
        <v>26</v>
      </c>
      <c r="O269" s="277" t="s">
        <v>4112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277" t="s">
        <v>13</v>
      </c>
      <c r="D270" s="63" t="s">
        <v>3255</v>
      </c>
      <c r="E270" s="250">
        <f>UCIRanking!B36</f>
        <v>46966.962500000074</v>
      </c>
      <c r="F270" s="250">
        <v>46814.937500000065</v>
      </c>
      <c r="G270" s="59">
        <f>SUM(E270-F270)</f>
        <v>152.02500000000873</v>
      </c>
      <c r="H270" s="496"/>
      <c r="I270" s="331" t="s">
        <v>7</v>
      </c>
      <c r="J270" s="63" t="s">
        <v>2151</v>
      </c>
      <c r="L270" s="551">
        <v>44</v>
      </c>
      <c r="M270" s="552">
        <v>32</v>
      </c>
      <c r="N270" s="553">
        <v>45</v>
      </c>
      <c r="O270" s="63" t="s">
        <v>4119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63" t="s">
        <v>763</v>
      </c>
      <c r="C271" s="9"/>
      <c r="D271" s="63" t="s">
        <v>3254</v>
      </c>
      <c r="E271" s="250">
        <f>UCIRanking!B62</f>
        <v>46359.98750000001</v>
      </c>
      <c r="F271" s="250">
        <v>46380.875000000022</v>
      </c>
      <c r="G271" s="59">
        <f>SUM(E271-F271)</f>
        <v>-20.887500000011642</v>
      </c>
      <c r="H271" s="496"/>
      <c r="I271" s="331" t="s">
        <v>8</v>
      </c>
      <c r="J271" s="63" t="s">
        <v>4108</v>
      </c>
      <c r="L271" s="551">
        <v>41</v>
      </c>
      <c r="M271" s="552">
        <v>33</v>
      </c>
      <c r="N271" s="553">
        <v>35</v>
      </c>
      <c r="O271" s="277" t="s">
        <v>4494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277" t="s">
        <v>2000</v>
      </c>
      <c r="D272" s="63" t="s">
        <v>3270</v>
      </c>
      <c r="E272" s="250">
        <f>UCIRanking!B87</f>
        <v>46337.499999999942</v>
      </c>
      <c r="F272" s="250">
        <v>46251.624999999956</v>
      </c>
      <c r="G272" s="59">
        <f>SUM(E272-F272)</f>
        <v>85.874999999985448</v>
      </c>
      <c r="H272" s="496"/>
      <c r="I272" s="331" t="s">
        <v>10</v>
      </c>
      <c r="J272" s="63" t="s">
        <v>4110</v>
      </c>
      <c r="L272" s="551">
        <v>41</v>
      </c>
      <c r="M272" s="552">
        <v>30</v>
      </c>
      <c r="N272" s="553">
        <v>36</v>
      </c>
      <c r="O272" s="277" t="s">
        <v>4118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3261</v>
      </c>
      <c r="E273" s="250">
        <f>UCIRanking!B93</f>
        <v>45551.450000000194</v>
      </c>
      <c r="F273" s="250">
        <v>45619.375000000196</v>
      </c>
      <c r="G273" s="59">
        <f>SUM(E273-F273)</f>
        <v>-67.92500000000291</v>
      </c>
      <c r="H273" s="496"/>
      <c r="I273" s="331" t="s">
        <v>12</v>
      </c>
      <c r="J273" s="63" t="s">
        <v>4109</v>
      </c>
      <c r="L273" s="551">
        <v>28</v>
      </c>
      <c r="M273" s="552">
        <v>39</v>
      </c>
      <c r="N273" s="553">
        <v>26</v>
      </c>
      <c r="O273" s="277" t="s">
        <v>4117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63" t="s">
        <v>755</v>
      </c>
      <c r="D274" s="63" t="s">
        <v>3257</v>
      </c>
      <c r="E274" s="250">
        <f>UCIRanking!B92</f>
        <v>44540.337499999972</v>
      </c>
      <c r="F274" s="250">
        <v>44540.274999999972</v>
      </c>
      <c r="G274" s="59">
        <f>SUM(E274-F274)</f>
        <v>6.25E-2</v>
      </c>
      <c r="H274" s="496"/>
      <c r="I274" s="281" t="s">
        <v>14</v>
      </c>
      <c r="J274" s="63" t="s">
        <v>1674</v>
      </c>
      <c r="L274" s="551">
        <v>28</v>
      </c>
      <c r="M274" s="552">
        <v>31</v>
      </c>
      <c r="N274" s="553">
        <v>35</v>
      </c>
      <c r="O274" s="219" t="s">
        <v>4116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219" t="s">
        <v>1644</v>
      </c>
      <c r="C275" s="103"/>
      <c r="D275" s="63" t="s">
        <v>3274</v>
      </c>
      <c r="E275" s="250">
        <f>UCIRanking!B58</f>
        <v>43933.087499999907</v>
      </c>
      <c r="F275" s="250">
        <v>43863.287499999904</v>
      </c>
      <c r="G275" s="59">
        <f>SUM(E275-F275)</f>
        <v>69.80000000000291</v>
      </c>
      <c r="H275" s="496"/>
      <c r="I275" s="281" t="s">
        <v>16</v>
      </c>
      <c r="J275" s="63" t="s">
        <v>1673</v>
      </c>
      <c r="L275" s="551">
        <v>26</v>
      </c>
      <c r="M275" s="552">
        <v>33</v>
      </c>
      <c r="N275" s="553">
        <v>31</v>
      </c>
      <c r="O275" s="219" t="s">
        <v>4114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77" t="s">
        <v>2008</v>
      </c>
      <c r="C276" s="103"/>
      <c r="D276" s="63" t="s">
        <v>3275</v>
      </c>
      <c r="E276" s="250">
        <f>UCIRanking!B7</f>
        <v>43807.974999999875</v>
      </c>
      <c r="F276" s="250">
        <v>43451.049999999857</v>
      </c>
      <c r="G276" s="59">
        <f>SUM(E276-F276)</f>
        <v>356.92500000001746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219" t="s">
        <v>1643</v>
      </c>
      <c r="C277" s="103"/>
      <c r="D277" s="63" t="s">
        <v>3272</v>
      </c>
      <c r="E277" s="250">
        <f>UCIRanking!B47</f>
        <v>43282.112499999988</v>
      </c>
      <c r="F277" s="250">
        <v>43132.312499999985</v>
      </c>
      <c r="G277" s="59">
        <f>SUM(E277-F277)</f>
        <v>149.80000000000291</v>
      </c>
      <c r="H277" s="496"/>
      <c r="L277" s="347">
        <f>SUM(L266:L276)</f>
        <v>424</v>
      </c>
      <c r="M277" s="347">
        <f>SUM(M266:M276)</f>
        <v>409</v>
      </c>
      <c r="N277" s="347">
        <f>SUM(N266:N276)</f>
        <v>371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77" t="s">
        <v>2009</v>
      </c>
      <c r="C278" s="103"/>
      <c r="D278" s="63" t="s">
        <v>3276</v>
      </c>
      <c r="E278" s="250">
        <f>UCIRanking!B33</f>
        <v>43121.775000000183</v>
      </c>
      <c r="F278" s="250">
        <v>43097.375000000175</v>
      </c>
      <c r="G278" s="59">
        <f>SUM(E278-F278)</f>
        <v>24.400000000008731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63" t="s">
        <v>788</v>
      </c>
      <c r="D279" s="63" t="s">
        <v>3252</v>
      </c>
      <c r="E279" s="250">
        <f>UCIRanking!B19</f>
        <v>41761.387499999968</v>
      </c>
      <c r="F279" s="250">
        <v>41500.737499999959</v>
      </c>
      <c r="G279" s="59">
        <f>SUM(E279-F279)</f>
        <v>260.65000000000873</v>
      </c>
      <c r="H279" s="496"/>
      <c r="J279" s="124" t="s">
        <v>1997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19" t="s">
        <v>1661</v>
      </c>
      <c r="D280" s="63" t="s">
        <v>3226</v>
      </c>
      <c r="E280" s="250">
        <f>UCIRanking!B119</f>
        <v>41389.849999999991</v>
      </c>
      <c r="F280" s="250">
        <v>41500.949999999983</v>
      </c>
      <c r="G280" s="59">
        <f>SUM(E280-F280)</f>
        <v>-111.09999999999127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1</v>
      </c>
      <c r="C281" s="9"/>
      <c r="D281" s="63" t="s">
        <v>3269</v>
      </c>
      <c r="E281" s="250">
        <f>UCIRanking!B13</f>
        <v>41021.875000000015</v>
      </c>
      <c r="F281" s="250">
        <v>41038.025000000009</v>
      </c>
      <c r="G281" s="59">
        <f>SUM(E281-F281)</f>
        <v>-16.149999999994179</v>
      </c>
      <c r="H281" s="496"/>
      <c r="I281" s="331" t="s">
        <v>0</v>
      </c>
      <c r="J281" s="63" t="s">
        <v>4107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54786</v>
      </c>
      <c r="O281" s="219" t="s">
        <v>4115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63" t="s">
        <v>728</v>
      </c>
      <c r="D282" s="63" t="s">
        <v>3271</v>
      </c>
      <c r="E282" s="250">
        <f>UCIRanking!B32</f>
        <v>40272.774999999936</v>
      </c>
      <c r="F282" s="250">
        <v>40081.874999999927</v>
      </c>
      <c r="G282" s="59">
        <f>SUM(E282-F282)</f>
        <v>190.90000000000873</v>
      </c>
      <c r="H282" s="496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54279</v>
      </c>
      <c r="O282" s="63" t="s">
        <v>4113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277" t="s">
        <v>2005</v>
      </c>
      <c r="C283" s="103"/>
      <c r="D283" s="63" t="s">
        <v>3277</v>
      </c>
      <c r="E283" s="250">
        <f>UCIRanking!B40</f>
        <v>35855.224999999955</v>
      </c>
      <c r="F283" s="250">
        <v>35556.299999999952</v>
      </c>
      <c r="G283" s="59">
        <f>SUM(E283-F283)</f>
        <v>298.92500000000291</v>
      </c>
      <c r="H283" s="496"/>
      <c r="I283" s="331" t="s">
        <v>3</v>
      </c>
      <c r="J283" s="63" t="s">
        <v>1672</v>
      </c>
      <c r="L283" s="50"/>
      <c r="N283" s="336">
        <f>SUM(Puntenklassement!D25)+(Puntenklassement!D34)+(Puntenklassement!D35)+(Puntenklassement!D40)+(Puntenklassement!D51)+(Puntenklassement!D71)+(Puntenklassement!D91)+(Puntenklassement!D92)+(Puntenklassement!D96)+(Puntenklassement!D97)</f>
        <v>52989</v>
      </c>
      <c r="O283" s="277" t="s">
        <v>4112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77" t="s">
        <v>39</v>
      </c>
      <c r="C284" s="103"/>
      <c r="D284" s="63" t="s">
        <v>3238</v>
      </c>
      <c r="E284" s="250">
        <f>UCIRanking!B129</f>
        <v>35549.875000000116</v>
      </c>
      <c r="F284" s="250">
        <v>35758.325000000121</v>
      </c>
      <c r="G284" s="59">
        <f>SUM(E284-F284)</f>
        <v>-208.45000000000437</v>
      </c>
      <c r="H284" s="496"/>
      <c r="I284" s="331" t="s">
        <v>5</v>
      </c>
      <c r="J284" s="63" t="s">
        <v>4108</v>
      </c>
      <c r="L284" s="50"/>
      <c r="N284" s="336">
        <f>SUM(Puntenklassement!D11)+(Puntenklassement!D28)+(Puntenklassement!D31)+(Puntenklassement!D41)+(Puntenklassement!D42)+(Puntenklassement!D45)+(Puntenklassement!D47)+(Puntenklassement!D53)+(Puntenklassement!D69)+(Puntenklassement!D85)</f>
        <v>52077</v>
      </c>
      <c r="O284" s="277" t="s">
        <v>4494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2023</v>
      </c>
      <c r="D285" s="63" t="s">
        <v>3288</v>
      </c>
      <c r="E285" s="250">
        <f>UCIRanking!B30</f>
        <v>34148.975000000035</v>
      </c>
      <c r="F285" s="250">
        <v>33998.700000000041</v>
      </c>
      <c r="G285" s="59">
        <f>SUM(E285-F285)</f>
        <v>150.27499999999418</v>
      </c>
      <c r="H285" s="496"/>
      <c r="I285" s="331" t="s">
        <v>7</v>
      </c>
      <c r="J285" s="63" t="s">
        <v>4109</v>
      </c>
      <c r="L285" s="50"/>
      <c r="N285" s="336">
        <f>SUM(Puntenklassement!D23)+(Puntenklassement!D33)+(Puntenklassement!D39)+(Puntenklassement!D49)+(Puntenklassement!D60)+(Puntenklassement!D61)+(Puntenklassement!D68)+(Puntenklassement!D89)+(Puntenklassement!D90)+(Puntenklassement!D93)</f>
        <v>52007</v>
      </c>
      <c r="O285" s="277" t="s">
        <v>4117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277" t="s">
        <v>2025</v>
      </c>
      <c r="D286" s="63" t="s">
        <v>3287</v>
      </c>
      <c r="E286" s="250">
        <f>UCIRanking!B57</f>
        <v>33433.374999999949</v>
      </c>
      <c r="F286" s="250">
        <v>33329.149999999951</v>
      </c>
      <c r="G286" s="59">
        <f>SUM(E286-F286)</f>
        <v>104.22499999999854</v>
      </c>
      <c r="H286" s="496"/>
      <c r="I286" s="331" t="s">
        <v>8</v>
      </c>
      <c r="J286" s="63" t="s">
        <v>1673</v>
      </c>
      <c r="N286" s="336">
        <f>SUM(Puntenklassement!D7)+(Puntenklassement!D26)+(Puntenklassement!D27)+(Puntenklassement!D30)+(Puntenklassement!D36)+(Puntenklassement!D57)+(Puntenklassement!D65)+(Puntenklassement!D78)+(Puntenklassement!D94)+(Puntenklassement!D95)</f>
        <v>51326</v>
      </c>
      <c r="O286" s="219" t="s">
        <v>4114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2001</v>
      </c>
      <c r="C287" s="9"/>
      <c r="D287" s="63" t="s">
        <v>3279</v>
      </c>
      <c r="E287" s="250">
        <f>UCIRanking!B9</f>
        <v>33134.999999999971</v>
      </c>
      <c r="F287" s="250">
        <v>32931.774999999972</v>
      </c>
      <c r="G287" s="59">
        <f>SUM(E287-F287)</f>
        <v>203.22499999999854</v>
      </c>
      <c r="H287" s="496"/>
      <c r="I287" s="331" t="s">
        <v>10</v>
      </c>
      <c r="J287" s="63" t="s">
        <v>4110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50153</v>
      </c>
      <c r="O287" s="277" t="s">
        <v>4118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2021</v>
      </c>
      <c r="D288" s="63" t="s">
        <v>3284</v>
      </c>
      <c r="E288" s="250">
        <f>UCIRanking!B14</f>
        <v>33048.250000000036</v>
      </c>
      <c r="F288" s="250">
        <v>32916.450000000033</v>
      </c>
      <c r="G288" s="59">
        <f>SUM(E288-F288)</f>
        <v>131.80000000000291</v>
      </c>
      <c r="H288" s="496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49130</v>
      </c>
      <c r="O288" s="219" t="s">
        <v>4116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4493</v>
      </c>
      <c r="D289" s="63" t="s">
        <v>3283</v>
      </c>
      <c r="E289" s="250">
        <f>UCIRanking!B50</f>
        <v>32710.62500000004</v>
      </c>
      <c r="F289" s="250">
        <v>32542.975000000049</v>
      </c>
      <c r="G289" s="59">
        <f>SUM(E289-F289)</f>
        <v>167.64999999999054</v>
      </c>
      <c r="H289" s="496"/>
      <c r="I289" s="281" t="s">
        <v>14</v>
      </c>
      <c r="J289" s="63" t="s">
        <v>4111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47859</v>
      </c>
      <c r="O289" s="277" t="s">
        <v>4120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8" t="s">
        <v>144</v>
      </c>
      <c r="D290" s="63" t="s">
        <v>3260</v>
      </c>
      <c r="E290" s="250">
        <f>UCIRanking!B130</f>
        <v>31837.487500000043</v>
      </c>
      <c r="F290" s="250">
        <v>32044.862500000043</v>
      </c>
      <c r="G290" s="59">
        <f>SUM(E290-F290)</f>
        <v>-207.375</v>
      </c>
      <c r="H290" s="496"/>
      <c r="I290" s="281" t="s">
        <v>16</v>
      </c>
      <c r="J290" s="63" t="s">
        <v>2151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46215</v>
      </c>
      <c r="O290" s="63" t="s">
        <v>4119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2155</v>
      </c>
      <c r="D291" s="63" t="s">
        <v>3282</v>
      </c>
      <c r="E291" s="250">
        <f>UCIRanking!B83</f>
        <v>31830.075000000055</v>
      </c>
      <c r="F291" s="250">
        <v>31564.200000000063</v>
      </c>
      <c r="G291" s="59">
        <f>SUM(E291-F291)</f>
        <v>265.87499999999272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2028</v>
      </c>
      <c r="D292" s="63" t="s">
        <v>3289</v>
      </c>
      <c r="E292" s="250">
        <f>UCIRanking!B98</f>
        <v>31720.099999999966</v>
      </c>
      <c r="F292" s="250">
        <v>31547.049999999956</v>
      </c>
      <c r="G292" s="59">
        <f>SUM(E292-F292)</f>
        <v>173.05000000001019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63" t="s">
        <v>156</v>
      </c>
      <c r="D293" s="63" t="s">
        <v>3265</v>
      </c>
      <c r="E293" s="250">
        <f>UCIRanking!B107</f>
        <v>29696.862500000196</v>
      </c>
      <c r="F293" s="250">
        <v>29849.187500000193</v>
      </c>
      <c r="G293" s="59">
        <f>SUM(E293-F293)</f>
        <v>-152.32499999999709</v>
      </c>
      <c r="H293" s="496"/>
      <c r="I293" s="331"/>
      <c r="J293" s="104" t="s">
        <v>3380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2007</v>
      </c>
      <c r="C294" s="103"/>
      <c r="D294" s="63" t="s">
        <v>3273</v>
      </c>
      <c r="E294" s="250">
        <f>UCIRanking!B108</f>
        <v>29323.149999999961</v>
      </c>
      <c r="F294" s="250">
        <v>29419.649999999969</v>
      </c>
      <c r="G294" s="59">
        <f>SUM(E294-F294)</f>
        <v>-96.500000000007276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2024</v>
      </c>
      <c r="D295" s="63" t="s">
        <v>3295</v>
      </c>
      <c r="E295" s="250">
        <f>UCIRanking!B55</f>
        <v>27783.67500000005</v>
      </c>
      <c r="F295" s="250">
        <v>27579.475000000053</v>
      </c>
      <c r="G295" s="59">
        <f>SUM(E295-F295)</f>
        <v>204.19999999999709</v>
      </c>
      <c r="H295" s="496"/>
      <c r="I295" s="331" t="s">
        <v>0</v>
      </c>
      <c r="J295" s="330" t="s">
        <v>569</v>
      </c>
      <c r="K295" s="279"/>
      <c r="L295" s="410"/>
      <c r="M295" s="411" t="s">
        <v>138</v>
      </c>
      <c r="N295" s="284">
        <v>1587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2022</v>
      </c>
      <c r="D296" s="63" t="s">
        <v>3291</v>
      </c>
      <c r="E296" s="250">
        <f>UCIRanking!B23</f>
        <v>27782.14999999998</v>
      </c>
      <c r="F296" s="250">
        <v>27829.349999999977</v>
      </c>
      <c r="G296" s="59">
        <f>SUM(E296-F296)</f>
        <v>-47.19999999999709</v>
      </c>
      <c r="H296" s="496"/>
      <c r="I296" s="331" t="s">
        <v>2</v>
      </c>
      <c r="J296" s="330" t="s">
        <v>957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2048</v>
      </c>
      <c r="D297" s="63" t="s">
        <v>3290</v>
      </c>
      <c r="E297" s="250">
        <f>UCIRanking!B79</f>
        <v>26966.699999999979</v>
      </c>
      <c r="F297" s="250">
        <v>26683.09999999998</v>
      </c>
      <c r="G297" s="59">
        <f>SUM(E297-F297)</f>
        <v>283.59999999999854</v>
      </c>
      <c r="H297" s="496"/>
      <c r="I297" s="331" t="s">
        <v>3</v>
      </c>
      <c r="J297" s="330" t="s">
        <v>830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2051</v>
      </c>
      <c r="D298" s="63" t="s">
        <v>3292</v>
      </c>
      <c r="E298" s="250">
        <f>UCIRanking!B18</f>
        <v>24317.575000000059</v>
      </c>
      <c r="F298" s="250">
        <v>23910.575000000059</v>
      </c>
      <c r="G298" s="59">
        <f>SUM(E298-F298)</f>
        <v>407</v>
      </c>
      <c r="H298" s="496"/>
      <c r="I298" s="331" t="s">
        <v>5</v>
      </c>
      <c r="J298" s="330" t="s">
        <v>425</v>
      </c>
      <c r="K298" s="412"/>
      <c r="L298" s="410"/>
      <c r="M298" s="411" t="s">
        <v>139</v>
      </c>
      <c r="N298" s="284">
        <v>884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2050</v>
      </c>
      <c r="D299" s="63" t="s">
        <v>3294</v>
      </c>
      <c r="E299" s="250">
        <f>UCIRanking!B82</f>
        <v>23423.212500000096</v>
      </c>
      <c r="F299" s="250">
        <v>23168.487500000097</v>
      </c>
      <c r="G299" s="59">
        <f>SUM(E299-F299)</f>
        <v>254.72499999999854</v>
      </c>
      <c r="H299" s="496"/>
      <c r="I299" s="331" t="s">
        <v>7</v>
      </c>
      <c r="J299" s="330" t="s">
        <v>2052</v>
      </c>
      <c r="K299" s="410"/>
      <c r="L299" s="410"/>
      <c r="M299" s="411" t="s">
        <v>140</v>
      </c>
      <c r="N299" s="284">
        <v>798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6</v>
      </c>
      <c r="C300" s="9"/>
      <c r="D300" s="63" t="s">
        <v>3278</v>
      </c>
      <c r="E300" s="250">
        <f>UCIRanking!B111</f>
        <v>19102.012500000004</v>
      </c>
      <c r="F300" s="250">
        <v>19271.5625</v>
      </c>
      <c r="G300" s="59">
        <f>SUM(E300-F300)</f>
        <v>-169.54999999999563</v>
      </c>
      <c r="H300" s="496"/>
      <c r="I300" s="331" t="s">
        <v>8</v>
      </c>
      <c r="J300" s="330" t="s">
        <v>1002</v>
      </c>
      <c r="K300" s="279"/>
      <c r="L300" s="410"/>
      <c r="M300" s="411" t="s">
        <v>138</v>
      </c>
      <c r="N300" s="284">
        <v>774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19</v>
      </c>
      <c r="C301" s="9"/>
      <c r="D301" s="63" t="s">
        <v>3280</v>
      </c>
      <c r="E301" s="250">
        <f>UCIRanking!B115</f>
        <v>18046.987499999923</v>
      </c>
      <c r="F301" s="250">
        <v>18174.962499999921</v>
      </c>
      <c r="G301" s="59">
        <f>SUM(E301-F301)</f>
        <v>-127.97499999999854</v>
      </c>
      <c r="H301" s="496"/>
      <c r="I301" s="331" t="s">
        <v>10</v>
      </c>
      <c r="J301" s="330" t="s">
        <v>465</v>
      </c>
      <c r="K301" s="410"/>
      <c r="L301" s="410"/>
      <c r="M301" s="411" t="s">
        <v>133</v>
      </c>
      <c r="N301" s="284">
        <v>740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63" t="s">
        <v>3381</v>
      </c>
      <c r="D302" s="63" t="s">
        <v>3355</v>
      </c>
      <c r="E302" s="250">
        <f>UCIRanking!B25</f>
        <v>17780.300000000014</v>
      </c>
      <c r="F302" s="250">
        <v>17368.300000000014</v>
      </c>
      <c r="G302" s="59">
        <f>SUM(E302-F302)</f>
        <v>412</v>
      </c>
      <c r="H302" s="496"/>
      <c r="I302" s="331" t="s">
        <v>12</v>
      </c>
      <c r="J302" s="330" t="s">
        <v>566</v>
      </c>
      <c r="K302" s="412"/>
      <c r="L302" s="410"/>
      <c r="M302" s="411" t="s">
        <v>139</v>
      </c>
      <c r="N302" s="284">
        <v>725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63" t="s">
        <v>3390</v>
      </c>
      <c r="D303" s="63" t="s">
        <v>3357</v>
      </c>
      <c r="E303" s="250">
        <f>UCIRanking!B39</f>
        <v>17551.500000000007</v>
      </c>
      <c r="F303" s="250">
        <v>17234.199999999997</v>
      </c>
      <c r="G303" s="59">
        <f>SUM(E303-F303)</f>
        <v>317.30000000001019</v>
      </c>
      <c r="H303" s="496"/>
      <c r="I303" s="331" t="s">
        <v>14</v>
      </c>
      <c r="J303" s="330" t="s">
        <v>491</v>
      </c>
      <c r="K303" s="279"/>
      <c r="L303" s="410"/>
      <c r="M303" s="411" t="s">
        <v>138</v>
      </c>
      <c r="N303" s="284">
        <v>696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63" t="s">
        <v>3382</v>
      </c>
      <c r="D304" s="63" t="s">
        <v>3356</v>
      </c>
      <c r="E304" s="250">
        <f>UCIRanking!B15</f>
        <v>17533.349999999988</v>
      </c>
      <c r="F304" s="250">
        <v>17327.849999999991</v>
      </c>
      <c r="G304" s="59">
        <f>SUM(E304-F304)</f>
        <v>205.49999999999636</v>
      </c>
      <c r="H304" s="496"/>
      <c r="I304" s="331" t="s">
        <v>16</v>
      </c>
      <c r="J304" s="330" t="s">
        <v>478</v>
      </c>
      <c r="K304" s="279"/>
      <c r="L304" s="410"/>
      <c r="M304" s="411" t="s">
        <v>138</v>
      </c>
      <c r="N304" s="284">
        <v>674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219" t="s">
        <v>1645</v>
      </c>
      <c r="C305" s="9"/>
      <c r="D305" s="63" t="s">
        <v>3281</v>
      </c>
      <c r="E305" s="250">
        <f>UCIRanking!B117</f>
        <v>16878.799999999894</v>
      </c>
      <c r="F305" s="250">
        <v>16913.249999999894</v>
      </c>
      <c r="G305" s="59">
        <f>SUM(E305-F305)</f>
        <v>-34.450000000000728</v>
      </c>
      <c r="H305" s="496"/>
      <c r="I305" s="331" t="s">
        <v>18</v>
      </c>
      <c r="J305" s="330" t="s">
        <v>1263</v>
      </c>
      <c r="K305" s="410"/>
      <c r="L305" s="410"/>
      <c r="M305" s="411" t="s">
        <v>133</v>
      </c>
      <c r="N305" s="284">
        <v>636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277" t="s">
        <v>2027</v>
      </c>
      <c r="D306" s="63" t="s">
        <v>3285</v>
      </c>
      <c r="E306" s="250">
        <f>UCIRanking!B126</f>
        <v>16866.962500000005</v>
      </c>
      <c r="F306" s="250">
        <v>16906.337500000009</v>
      </c>
      <c r="G306" s="59">
        <f>SUM(E306-F306)</f>
        <v>-39.375000000003638</v>
      </c>
      <c r="H306" s="496"/>
      <c r="I306" s="331" t="s">
        <v>20</v>
      </c>
      <c r="J306" s="330" t="s">
        <v>1189</v>
      </c>
      <c r="K306" s="413"/>
      <c r="L306" s="413"/>
      <c r="M306" s="411" t="s">
        <v>135</v>
      </c>
      <c r="N306" s="284">
        <v>633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3378</v>
      </c>
      <c r="D307" s="63" t="s">
        <v>3351</v>
      </c>
      <c r="E307" s="250">
        <f>UCIRanking!B72</f>
        <v>16677.45000000003</v>
      </c>
      <c r="F307" s="250">
        <v>16457.65000000002</v>
      </c>
      <c r="G307" s="59">
        <f>SUM(E307-F307)</f>
        <v>219.80000000001019</v>
      </c>
      <c r="H307" s="496"/>
      <c r="I307" s="331" t="s">
        <v>22</v>
      </c>
      <c r="J307" s="330" t="s">
        <v>468</v>
      </c>
      <c r="K307" s="279"/>
      <c r="L307" s="410"/>
      <c r="M307" s="411" t="s">
        <v>138</v>
      </c>
      <c r="N307" s="284">
        <v>617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277" t="s">
        <v>2026</v>
      </c>
      <c r="D308" s="63" t="s">
        <v>3286</v>
      </c>
      <c r="E308" s="250">
        <f>UCIRanking!B121</f>
        <v>16660.3499999999</v>
      </c>
      <c r="F308" s="250">
        <v>16754.199999999899</v>
      </c>
      <c r="G308" s="59">
        <f>SUM(E308-F308)</f>
        <v>-93.849999999998545</v>
      </c>
      <c r="H308" s="496"/>
      <c r="I308" s="331" t="s">
        <v>24</v>
      </c>
      <c r="J308" s="330" t="s">
        <v>420</v>
      </c>
      <c r="K308" s="410"/>
      <c r="L308" s="410"/>
      <c r="M308" s="411" t="s">
        <v>140</v>
      </c>
      <c r="N308" s="284">
        <v>614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3393</v>
      </c>
      <c r="D309" s="63" t="s">
        <v>3359</v>
      </c>
      <c r="E309" s="250">
        <f>UCIRanking!B77</f>
        <v>16433.849999999995</v>
      </c>
      <c r="F309" s="250">
        <v>16156.450000000004</v>
      </c>
      <c r="G309" s="59">
        <f>SUM(E309-F309)</f>
        <v>277.39999999999054</v>
      </c>
      <c r="H309" s="496"/>
      <c r="I309" s="331" t="s">
        <v>26</v>
      </c>
      <c r="J309" s="330" t="s">
        <v>414</v>
      </c>
      <c r="K309" s="410"/>
      <c r="L309" s="410"/>
      <c r="M309" s="411" t="s">
        <v>140</v>
      </c>
      <c r="N309" s="284">
        <v>605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63" t="s">
        <v>3363</v>
      </c>
      <c r="D310" s="63" t="s">
        <v>3336</v>
      </c>
      <c r="E310" s="250">
        <f>UCIRanking!B12</f>
        <v>16258.249999999991</v>
      </c>
      <c r="F310" s="250">
        <v>15840.04999999999</v>
      </c>
      <c r="G310" s="59">
        <f>SUM(E310-F310)</f>
        <v>418.20000000000073</v>
      </c>
      <c r="H310" s="496"/>
      <c r="I310" s="331" t="s">
        <v>28</v>
      </c>
      <c r="J310" s="330" t="s">
        <v>516</v>
      </c>
      <c r="K310" s="410"/>
      <c r="L310" s="410"/>
      <c r="M310" s="411" t="s">
        <v>136</v>
      </c>
      <c r="N310" s="284">
        <v>558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3370</v>
      </c>
      <c r="D311" s="63" t="s">
        <v>3343</v>
      </c>
      <c r="E311" s="250">
        <f>UCIRanking!B60</f>
        <v>16167.149999999992</v>
      </c>
      <c r="F311" s="250">
        <v>15921.149999999989</v>
      </c>
      <c r="G311" s="59">
        <f>SUM(E311-F311)</f>
        <v>246.00000000000364</v>
      </c>
      <c r="H311" s="496"/>
      <c r="I311" s="331" t="s">
        <v>30</v>
      </c>
      <c r="J311" s="330" t="s">
        <v>604</v>
      </c>
      <c r="K311" s="410"/>
      <c r="L311" s="410"/>
      <c r="M311" s="411" t="s">
        <v>133</v>
      </c>
      <c r="N311" s="284">
        <v>538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3391</v>
      </c>
      <c r="D312" s="63" t="s">
        <v>3358</v>
      </c>
      <c r="E312" s="250">
        <f>UCIRanking!B100</f>
        <v>16108.999999999975</v>
      </c>
      <c r="F312" s="250">
        <v>15919.099999999977</v>
      </c>
      <c r="G312" s="59">
        <f>SUM(E312-F312)</f>
        <v>189.89999999999782</v>
      </c>
      <c r="H312" s="496"/>
      <c r="I312" s="331" t="s">
        <v>32</v>
      </c>
      <c r="J312" s="330" t="s">
        <v>517</v>
      </c>
      <c r="K312" s="412"/>
      <c r="L312" s="410"/>
      <c r="M312" s="411" t="s">
        <v>139</v>
      </c>
      <c r="N312" s="284">
        <v>527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3368</v>
      </c>
      <c r="D313" s="63" t="s">
        <v>3341</v>
      </c>
      <c r="E313" s="250">
        <f>UCIRanking!B48</f>
        <v>16084.800000000028</v>
      </c>
      <c r="F313" s="250">
        <v>15809.500000000025</v>
      </c>
      <c r="G313" s="59">
        <f>SUM(E313-F313)</f>
        <v>275.30000000000291</v>
      </c>
      <c r="H313" s="496"/>
      <c r="I313" s="331" t="s">
        <v>34</v>
      </c>
      <c r="J313" s="330" t="s">
        <v>473</v>
      </c>
      <c r="K313" s="412"/>
      <c r="L313" s="410"/>
      <c r="M313" s="411" t="s">
        <v>139</v>
      </c>
      <c r="N313" s="284">
        <v>521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3371</v>
      </c>
      <c r="D314" s="63" t="s">
        <v>3344</v>
      </c>
      <c r="E314" s="250">
        <f>UCIRanking!B56</f>
        <v>15809.600000000011</v>
      </c>
      <c r="F314" s="250">
        <v>15601.400000000003</v>
      </c>
      <c r="G314" s="59">
        <f>SUM(E314-F314)</f>
        <v>208.200000000008</v>
      </c>
      <c r="H314" s="496"/>
      <c r="I314" s="331" t="s">
        <v>36</v>
      </c>
      <c r="J314" s="330" t="s">
        <v>711</v>
      </c>
      <c r="K314" s="412"/>
      <c r="L314" s="410"/>
      <c r="M314" s="411" t="s">
        <v>139</v>
      </c>
      <c r="N314" s="284">
        <v>496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3394</v>
      </c>
      <c r="D315" s="63" t="s">
        <v>3360</v>
      </c>
      <c r="E315" s="250">
        <f>UCIRanking!B45</f>
        <v>15606.699999999992</v>
      </c>
      <c r="F315" s="250">
        <v>15216.699999999992</v>
      </c>
      <c r="G315" s="59">
        <f>SUM(E315-F315)</f>
        <v>390</v>
      </c>
      <c r="H315" s="496"/>
      <c r="I315" s="331" t="s">
        <v>38</v>
      </c>
      <c r="J315" s="330" t="s">
        <v>455</v>
      </c>
      <c r="K315" s="410"/>
      <c r="L315" s="410"/>
      <c r="M315" s="411" t="s">
        <v>133</v>
      </c>
      <c r="N315" s="284">
        <v>490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180</v>
      </c>
      <c r="D316" s="63" t="s">
        <v>3354</v>
      </c>
      <c r="E316" s="250">
        <f>UCIRanking!B99</f>
        <v>15569.949999999992</v>
      </c>
      <c r="F316" s="250">
        <v>15166.949999999992</v>
      </c>
      <c r="G316" s="59">
        <f>SUM(E316-F316)</f>
        <v>403</v>
      </c>
      <c r="H316" s="496"/>
      <c r="I316" s="331" t="s">
        <v>145</v>
      </c>
      <c r="J316" s="330" t="s">
        <v>1642</v>
      </c>
      <c r="K316" s="412"/>
      <c r="L316" s="410"/>
      <c r="M316" s="411" t="s">
        <v>139</v>
      </c>
      <c r="N316" s="284">
        <v>487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3377</v>
      </c>
      <c r="D317" s="63" t="s">
        <v>3350</v>
      </c>
      <c r="E317" s="250">
        <f>UCIRanking!B61</f>
        <v>15260.449999999979</v>
      </c>
      <c r="F317" s="250">
        <v>14969.749999999975</v>
      </c>
      <c r="G317" s="59">
        <f>SUM(E317-F317)</f>
        <v>290.70000000000437</v>
      </c>
      <c r="H317" s="496"/>
      <c r="I317" s="331" t="s">
        <v>146</v>
      </c>
      <c r="J317" s="330" t="s">
        <v>518</v>
      </c>
      <c r="K317" s="410"/>
      <c r="L317" s="410"/>
      <c r="M317" s="411" t="s">
        <v>133</v>
      </c>
      <c r="N317" s="284">
        <v>444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3367</v>
      </c>
      <c r="D318" s="63" t="s">
        <v>3340</v>
      </c>
      <c r="E318" s="250">
        <f>UCIRanking!B24</f>
        <v>14963.399999999996</v>
      </c>
      <c r="F318" s="250">
        <v>14666.999999999991</v>
      </c>
      <c r="G318" s="59">
        <f>SUM(E318-F318)</f>
        <v>296.40000000000509</v>
      </c>
      <c r="H318" s="496"/>
      <c r="I318" s="281" t="s">
        <v>147</v>
      </c>
      <c r="J318" s="330" t="s">
        <v>1269</v>
      </c>
      <c r="K318" s="410"/>
      <c r="L318" s="410"/>
      <c r="M318" s="411" t="s">
        <v>136</v>
      </c>
      <c r="N318" s="284">
        <v>434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3376</v>
      </c>
      <c r="D319" s="63" t="s">
        <v>3349</v>
      </c>
      <c r="E319" s="250">
        <f>UCIRanking!B86</f>
        <v>14848.000000000005</v>
      </c>
      <c r="F319" s="250">
        <v>14518.300000000001</v>
      </c>
      <c r="G319" s="59">
        <f>SUM(E319-F319)</f>
        <v>329.70000000000437</v>
      </c>
      <c r="H319" s="496"/>
      <c r="I319" s="331" t="s">
        <v>151</v>
      </c>
      <c r="J319" s="330" t="s">
        <v>1732</v>
      </c>
      <c r="K319" s="410"/>
      <c r="L319" s="410"/>
      <c r="M319" s="411" t="s">
        <v>140</v>
      </c>
      <c r="N319" s="284">
        <v>418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3373</v>
      </c>
      <c r="D320" s="63" t="s">
        <v>3346</v>
      </c>
      <c r="E320" s="250">
        <f>UCIRanking!B84</f>
        <v>14826.099999999997</v>
      </c>
      <c r="F320" s="250">
        <v>14445.999999999995</v>
      </c>
      <c r="G320" s="59">
        <f>SUM(E320-F320)</f>
        <v>380.10000000000218</v>
      </c>
      <c r="H320" s="496"/>
      <c r="I320" s="331" t="s">
        <v>157</v>
      </c>
      <c r="J320" s="206" t="s">
        <v>2650</v>
      </c>
      <c r="K320" s="410"/>
      <c r="L320" s="410"/>
      <c r="M320" s="1" t="s">
        <v>131</v>
      </c>
      <c r="N320" s="284">
        <v>413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3375</v>
      </c>
      <c r="D321" s="63" t="s">
        <v>3348</v>
      </c>
      <c r="E321" s="250">
        <f>UCIRanking!B34</f>
        <v>14690.400000000005</v>
      </c>
      <c r="F321" s="250">
        <v>14220.600000000006</v>
      </c>
      <c r="G321" s="59">
        <f>SUM(E321-F321)</f>
        <v>469.79999999999927</v>
      </c>
      <c r="H321" s="496"/>
      <c r="I321" s="331" t="s">
        <v>159</v>
      </c>
      <c r="J321" s="330" t="s">
        <v>421</v>
      </c>
      <c r="K321" s="410"/>
      <c r="L321" s="410"/>
      <c r="M321" s="411" t="s">
        <v>133</v>
      </c>
      <c r="N321" s="284">
        <v>406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2499</v>
      </c>
      <c r="B322" s="63" t="s">
        <v>3366</v>
      </c>
      <c r="D322" s="63" t="s">
        <v>3339</v>
      </c>
      <c r="E322" s="250">
        <f>UCIRanking!B67</f>
        <v>14661.6</v>
      </c>
      <c r="F322" s="250">
        <v>14378.499999999998</v>
      </c>
      <c r="G322" s="59">
        <f>SUM(E322-F322)</f>
        <v>283.10000000000218</v>
      </c>
      <c r="H322" s="496"/>
      <c r="I322" s="331" t="s">
        <v>160</v>
      </c>
      <c r="J322" s="206" t="s">
        <v>2287</v>
      </c>
      <c r="K322" s="410"/>
      <c r="L322" s="410"/>
      <c r="M322" s="411" t="s">
        <v>133</v>
      </c>
      <c r="N322" s="284">
        <v>400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3311</v>
      </c>
      <c r="B323" s="63" t="s">
        <v>3365</v>
      </c>
      <c r="D323" s="63" t="s">
        <v>3338</v>
      </c>
      <c r="E323" s="250">
        <f>UCIRanking!B29</f>
        <v>14525.350000000004</v>
      </c>
      <c r="F323" s="250">
        <v>13958.85</v>
      </c>
      <c r="G323" s="59">
        <f>SUM(E323-F323)</f>
        <v>566.50000000000364</v>
      </c>
      <c r="H323" s="496"/>
      <c r="I323" s="331" t="s">
        <v>161</v>
      </c>
      <c r="J323" s="330" t="s">
        <v>602</v>
      </c>
      <c r="K323" s="410"/>
      <c r="L323" s="410"/>
      <c r="M323" s="411" t="s">
        <v>140</v>
      </c>
      <c r="N323" s="284">
        <v>392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3312</v>
      </c>
      <c r="B324" s="63" t="s">
        <v>3361</v>
      </c>
      <c r="D324" s="63" t="s">
        <v>2350</v>
      </c>
      <c r="E324" s="250">
        <f>UCIRanking!B54</f>
        <v>14466.700000000024</v>
      </c>
      <c r="F324" s="250">
        <v>14264.000000000022</v>
      </c>
      <c r="G324" s="59">
        <f>SUM(E324-F324)</f>
        <v>202.70000000000255</v>
      </c>
      <c r="H324" s="496"/>
      <c r="I324" s="331" t="s">
        <v>163</v>
      </c>
      <c r="J324" s="330" t="s">
        <v>1220</v>
      </c>
      <c r="K324" s="410"/>
      <c r="L324" s="410"/>
      <c r="M324" s="411" t="s">
        <v>140</v>
      </c>
      <c r="N324" s="284">
        <v>384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3313</v>
      </c>
      <c r="B325" s="63" t="s">
        <v>3369</v>
      </c>
      <c r="D325" s="63" t="s">
        <v>3342</v>
      </c>
      <c r="E325" s="250">
        <f>UCIRanking!B44</f>
        <v>14322.850000000015</v>
      </c>
      <c r="F325" s="250">
        <v>14057.150000000018</v>
      </c>
      <c r="G325" s="59">
        <f>SUM(E325-F325)</f>
        <v>265.69999999999709</v>
      </c>
      <c r="H325" s="496"/>
      <c r="I325" s="281" t="s">
        <v>275</v>
      </c>
      <c r="J325" s="330" t="s">
        <v>442</v>
      </c>
      <c r="K325" s="410"/>
      <c r="L325" s="410"/>
      <c r="M325" s="411" t="s">
        <v>140</v>
      </c>
      <c r="N325" s="284">
        <v>375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3314</v>
      </c>
      <c r="B326" s="63" t="s">
        <v>3395</v>
      </c>
      <c r="D326" s="63" t="s">
        <v>3352</v>
      </c>
      <c r="E326" s="250">
        <f>UCIRanking!B88</f>
        <v>14217.499999999995</v>
      </c>
      <c r="F326" s="250">
        <v>14076.499999999995</v>
      </c>
      <c r="G326" s="59">
        <f>SUM(E326-F326)</f>
        <v>141</v>
      </c>
      <c r="H326" s="496"/>
      <c r="I326" s="281" t="s">
        <v>276</v>
      </c>
      <c r="J326" s="330" t="s">
        <v>1448</v>
      </c>
      <c r="K326" s="413"/>
      <c r="L326" s="413"/>
      <c r="M326" s="411" t="s">
        <v>135</v>
      </c>
      <c r="N326" s="284">
        <v>350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3315</v>
      </c>
      <c r="B327" s="63" t="s">
        <v>3379</v>
      </c>
      <c r="D327" s="63" t="s">
        <v>3353</v>
      </c>
      <c r="E327" s="250">
        <f>UCIRanking!B91</f>
        <v>13726.45000000001</v>
      </c>
      <c r="F327" s="250">
        <v>13390.550000000008</v>
      </c>
      <c r="G327" s="59">
        <f>SUM(E327-F327)</f>
        <v>335.90000000000146</v>
      </c>
      <c r="H327" s="496"/>
      <c r="I327" s="281" t="s">
        <v>277</v>
      </c>
      <c r="J327" s="330" t="s">
        <v>1681</v>
      </c>
      <c r="K327" s="410"/>
      <c r="L327" s="410"/>
      <c r="M327" s="411" t="s">
        <v>140</v>
      </c>
      <c r="N327" s="284">
        <v>343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3316</v>
      </c>
      <c r="B328" s="63" t="s">
        <v>3364</v>
      </c>
      <c r="D328" s="63" t="s">
        <v>3337</v>
      </c>
      <c r="E328" s="250">
        <f>UCIRanking!B21</f>
        <v>13411.500000000011</v>
      </c>
      <c r="F328" s="250">
        <v>13169.70000000001</v>
      </c>
      <c r="G328" s="59">
        <f>SUM(E328-F328)</f>
        <v>241.80000000000109</v>
      </c>
      <c r="H328" s="496"/>
      <c r="I328" s="281" t="s">
        <v>278</v>
      </c>
      <c r="J328" s="330" t="s">
        <v>496</v>
      </c>
      <c r="K328" s="410"/>
      <c r="L328" s="410"/>
      <c r="M328" s="411" t="s">
        <v>136</v>
      </c>
      <c r="N328" s="284">
        <v>340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3317</v>
      </c>
      <c r="B329" s="63" t="s">
        <v>3374</v>
      </c>
      <c r="D329" s="63" t="s">
        <v>3347</v>
      </c>
      <c r="E329" s="250">
        <f>UCIRanking!B6</f>
        <v>12779.45</v>
      </c>
      <c r="F329" s="250">
        <v>12364.25</v>
      </c>
      <c r="G329" s="59">
        <f>SUM(E329-F329)</f>
        <v>415.20000000000073</v>
      </c>
      <c r="H329" s="496"/>
      <c r="I329" s="281" t="s">
        <v>735</v>
      </c>
      <c r="J329" s="330" t="s">
        <v>717</v>
      </c>
      <c r="K329" s="410"/>
      <c r="L329" s="410"/>
      <c r="M329" s="411" t="s">
        <v>136</v>
      </c>
      <c r="N329" s="284">
        <v>330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3318</v>
      </c>
      <c r="B330" s="63" t="s">
        <v>3372</v>
      </c>
      <c r="D330" s="63" t="s">
        <v>3345</v>
      </c>
      <c r="E330" s="250">
        <f>UCIRanking!B46</f>
        <v>11676.600000000029</v>
      </c>
      <c r="F330" s="250">
        <v>11597.100000000022</v>
      </c>
      <c r="G330" s="59">
        <f>SUM(E330-F330)</f>
        <v>79.500000000007276</v>
      </c>
      <c r="H330" s="496"/>
      <c r="I330" s="281" t="s">
        <v>736</v>
      </c>
      <c r="J330" s="330" t="s">
        <v>507</v>
      </c>
      <c r="K330" s="410"/>
      <c r="L330" s="410"/>
      <c r="M330" s="411" t="s">
        <v>133</v>
      </c>
      <c r="N330" s="284">
        <v>312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3319</v>
      </c>
      <c r="B331" s="277" t="s">
        <v>2002</v>
      </c>
      <c r="C331" s="213"/>
      <c r="D331" s="63" t="s">
        <v>3293</v>
      </c>
      <c r="E331" s="250">
        <f>UCIRanking!B112</f>
        <v>11605.32499999989</v>
      </c>
      <c r="F331" s="250">
        <v>11697.77499999989</v>
      </c>
      <c r="G331" s="59">
        <f>SUM(E331-F331)</f>
        <v>-92.450000000000728</v>
      </c>
      <c r="H331" s="496"/>
      <c r="I331" s="281" t="s">
        <v>737</v>
      </c>
      <c r="J331" s="330" t="s">
        <v>525</v>
      </c>
      <c r="K331" s="28"/>
      <c r="L331" s="410"/>
      <c r="M331" s="411" t="s">
        <v>137</v>
      </c>
      <c r="N331" s="284">
        <v>301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3320</v>
      </c>
      <c r="B332" s="63" t="s">
        <v>3362</v>
      </c>
      <c r="D332" s="63" t="s">
        <v>3335</v>
      </c>
      <c r="E332" s="250">
        <f>UCIRanking!B104</f>
        <v>10462.099999999975</v>
      </c>
      <c r="F332" s="250">
        <v>10289.899999999981</v>
      </c>
      <c r="G332" s="59">
        <f>SUM(E332-F332)</f>
        <v>172.19999999999345</v>
      </c>
      <c r="H332" s="496"/>
      <c r="I332" s="281" t="s">
        <v>739</v>
      </c>
      <c r="J332" s="330" t="s">
        <v>498</v>
      </c>
      <c r="K332" s="410"/>
      <c r="L332" s="410"/>
      <c r="M332" s="411" t="s">
        <v>140</v>
      </c>
      <c r="N332" s="284">
        <v>300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3321</v>
      </c>
      <c r="B333" s="277" t="s">
        <v>29</v>
      </c>
      <c r="C333" s="103"/>
      <c r="D333" s="63" t="s">
        <v>3296</v>
      </c>
      <c r="E333" s="250">
        <f>UCIRanking!B123</f>
        <v>10203.299999999963</v>
      </c>
      <c r="F333" s="250">
        <v>10213.799999999963</v>
      </c>
      <c r="G333" s="59">
        <f>SUM(E333-F333)</f>
        <v>-10.5</v>
      </c>
      <c r="H333" s="496"/>
      <c r="I333" s="281" t="s">
        <v>745</v>
      </c>
      <c r="J333" s="330" t="s">
        <v>559</v>
      </c>
      <c r="K333" s="410"/>
      <c r="L333" s="410"/>
      <c r="M333" s="411" t="s">
        <v>133</v>
      </c>
      <c r="N333" s="284">
        <v>298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3322</v>
      </c>
      <c r="B334" s="63" t="s">
        <v>744</v>
      </c>
      <c r="C334" s="103"/>
      <c r="D334" s="63" t="s">
        <v>3297</v>
      </c>
      <c r="E334" s="250">
        <f>UCIRanking!B113</f>
        <v>6638.6875000000027</v>
      </c>
      <c r="F334" s="250">
        <v>6753.2875000000031</v>
      </c>
      <c r="G334" s="59">
        <f>SUM(E334-F334)</f>
        <v>-114.60000000000036</v>
      </c>
      <c r="H334" s="496"/>
      <c r="I334" s="281" t="s">
        <v>747</v>
      </c>
      <c r="J334" s="330" t="s">
        <v>2066</v>
      </c>
      <c r="K334" s="279"/>
      <c r="L334" s="410"/>
      <c r="M334" s="411" t="s">
        <v>139</v>
      </c>
      <c r="N334" s="284">
        <v>296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3323</v>
      </c>
      <c r="B335" s="63" t="s">
        <v>769</v>
      </c>
      <c r="C335" s="103"/>
      <c r="D335" s="63" t="s">
        <v>3299</v>
      </c>
      <c r="E335" s="250">
        <f>UCIRanking!B109</f>
        <v>6050.7375000000166</v>
      </c>
      <c r="F335" s="250">
        <v>6150.7375000000166</v>
      </c>
      <c r="G335" s="59">
        <f>SUM(E335-F335)</f>
        <v>-100</v>
      </c>
      <c r="H335" s="496"/>
      <c r="I335" s="281" t="s">
        <v>750</v>
      </c>
      <c r="J335" s="330" t="s">
        <v>529</v>
      </c>
      <c r="K335" s="410"/>
      <c r="L335" s="410"/>
      <c r="M335" s="411" t="s">
        <v>133</v>
      </c>
      <c r="N335" s="284">
        <v>294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3324</v>
      </c>
      <c r="B336" s="63" t="s">
        <v>158</v>
      </c>
      <c r="C336" s="103"/>
      <c r="D336" s="63" t="s">
        <v>3298</v>
      </c>
      <c r="E336" s="250">
        <f>UCIRanking!B125</f>
        <v>6021.4249999999756</v>
      </c>
      <c r="F336" s="250">
        <v>6091.3749999999764</v>
      </c>
      <c r="G336" s="59">
        <f>SUM(E336-F336)</f>
        <v>-69.950000000000728</v>
      </c>
      <c r="H336" s="496"/>
      <c r="I336" s="281" t="s">
        <v>751</v>
      </c>
      <c r="J336" s="330" t="s">
        <v>457</v>
      </c>
      <c r="K336" s="428"/>
      <c r="L336" s="564"/>
      <c r="M336" s="411" t="s">
        <v>134</v>
      </c>
      <c r="N336" s="284">
        <v>288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3325</v>
      </c>
      <c r="B337" s="277" t="s">
        <v>35</v>
      </c>
      <c r="C337" s="103"/>
      <c r="D337" s="63" t="s">
        <v>3300</v>
      </c>
      <c r="E337" s="250">
        <f>UCIRanking!B128</f>
        <v>5597.2000000000044</v>
      </c>
      <c r="F337" s="250">
        <v>5664.9500000000062</v>
      </c>
      <c r="G337" s="59">
        <f>SUM(E337-F337)</f>
        <v>-67.750000000001819</v>
      </c>
      <c r="H337" s="496"/>
      <c r="I337" s="281" t="s">
        <v>754</v>
      </c>
      <c r="J337" s="330" t="s">
        <v>422</v>
      </c>
      <c r="K337" s="410"/>
      <c r="L337" s="410"/>
      <c r="M337" s="411" t="s">
        <v>133</v>
      </c>
      <c r="N337" s="284">
        <v>288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3326</v>
      </c>
      <c r="B338" s="277" t="s">
        <v>4</v>
      </c>
      <c r="C338" s="103"/>
      <c r="D338" s="63" t="s">
        <v>3301</v>
      </c>
      <c r="E338" s="250">
        <f>UCIRanking!B110</f>
        <v>5532.4000000000024</v>
      </c>
      <c r="F338" s="250">
        <v>5607.9750000000013</v>
      </c>
      <c r="G338" s="59">
        <f>SUM(E338-F338)</f>
        <v>-75.574999999998909</v>
      </c>
      <c r="H338" s="496"/>
      <c r="I338" s="281" t="s">
        <v>756</v>
      </c>
      <c r="J338" s="330" t="s">
        <v>462</v>
      </c>
      <c r="K338" s="410"/>
      <c r="L338" s="410"/>
      <c r="M338" s="411" t="s">
        <v>133</v>
      </c>
      <c r="N338" s="284">
        <v>278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3327</v>
      </c>
      <c r="B339" s="63" t="s">
        <v>1641</v>
      </c>
      <c r="D339" s="63" t="s">
        <v>3302</v>
      </c>
      <c r="E339" s="250">
        <f>UCIRanking!B116</f>
        <v>4874.724999999954</v>
      </c>
      <c r="F339" s="250">
        <v>4874.724999999954</v>
      </c>
      <c r="G339" s="59">
        <f>SUM(E339-F339)</f>
        <v>0</v>
      </c>
      <c r="H339" s="496"/>
      <c r="I339" s="281" t="s">
        <v>761</v>
      </c>
      <c r="J339" s="206" t="s">
        <v>2725</v>
      </c>
      <c r="K339" s="413"/>
      <c r="L339" s="413"/>
      <c r="M339" s="411" t="s">
        <v>132</v>
      </c>
      <c r="N339" s="284">
        <v>274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3328</v>
      </c>
      <c r="B340" s="219" t="s">
        <v>1658</v>
      </c>
      <c r="D340" s="63" t="s">
        <v>3303</v>
      </c>
      <c r="E340" s="250">
        <f>UCIRanking!B131</f>
        <v>4490.5249999999651</v>
      </c>
      <c r="F340" s="250">
        <v>4490.5249999999651</v>
      </c>
      <c r="G340" s="59">
        <f>SUM(E340-F340)</f>
        <v>0</v>
      </c>
      <c r="H340" s="496"/>
      <c r="I340" s="281" t="s">
        <v>765</v>
      </c>
      <c r="J340" s="330" t="s">
        <v>423</v>
      </c>
      <c r="K340" s="410"/>
      <c r="L340" s="410"/>
      <c r="M340" s="411" t="s">
        <v>133</v>
      </c>
      <c r="N340" s="284">
        <v>274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3329</v>
      </c>
      <c r="B341" s="219" t="s">
        <v>1650</v>
      </c>
      <c r="D341" s="63" t="s">
        <v>3305</v>
      </c>
      <c r="E341" s="250">
        <f>UCIRanking!B122</f>
        <v>4274.2500000000091</v>
      </c>
      <c r="F341" s="250">
        <v>4274.2500000000091</v>
      </c>
      <c r="G341" s="59">
        <f>SUM(E341-F341)</f>
        <v>0</v>
      </c>
      <c r="H341" s="496"/>
      <c r="I341" s="281" t="s">
        <v>766</v>
      </c>
      <c r="J341" s="330" t="s">
        <v>679</v>
      </c>
      <c r="K341" s="412"/>
      <c r="L341" s="410"/>
      <c r="M341" s="411" t="s">
        <v>139</v>
      </c>
      <c r="N341" s="284">
        <v>273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3330</v>
      </c>
      <c r="B342" s="219" t="s">
        <v>1651</v>
      </c>
      <c r="D342" s="63" t="s">
        <v>3304</v>
      </c>
      <c r="E342" s="250">
        <f>UCIRanking!B120</f>
        <v>4211.5375000000058</v>
      </c>
      <c r="F342" s="250">
        <v>4211.5375000000058</v>
      </c>
      <c r="G342" s="59">
        <f>SUM(E342-F342)</f>
        <v>0</v>
      </c>
      <c r="H342" s="496"/>
      <c r="I342" s="281" t="s">
        <v>767</v>
      </c>
      <c r="J342" s="330" t="s">
        <v>584</v>
      </c>
      <c r="K342" s="279"/>
      <c r="L342" s="410"/>
      <c r="M342" s="411" t="s">
        <v>137</v>
      </c>
      <c r="N342" s="284">
        <v>272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3331</v>
      </c>
      <c r="B343" s="219" t="s">
        <v>1676</v>
      </c>
      <c r="D343" s="63" t="s">
        <v>3306</v>
      </c>
      <c r="E343" s="250">
        <f>UCIRanking!B127</f>
        <v>4168.2000000000207</v>
      </c>
      <c r="F343" s="250">
        <v>4168.2000000000207</v>
      </c>
      <c r="G343" s="59">
        <f>SUM(E343-F343)</f>
        <v>0</v>
      </c>
      <c r="H343" s="496"/>
      <c r="I343" s="281" t="s">
        <v>773</v>
      </c>
      <c r="J343" s="330" t="s">
        <v>427</v>
      </c>
      <c r="K343" s="279"/>
      <c r="L343" s="410"/>
      <c r="M343" s="411" t="s">
        <v>134</v>
      </c>
      <c r="N343" s="284">
        <v>272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3332</v>
      </c>
      <c r="B344" s="219" t="s">
        <v>1648</v>
      </c>
      <c r="D344" s="63" t="s">
        <v>3307</v>
      </c>
      <c r="E344" s="250">
        <f>UCIRanking!B124</f>
        <v>3709.925000000042</v>
      </c>
      <c r="F344" s="250">
        <v>3709.925000000042</v>
      </c>
      <c r="G344" s="59">
        <f>SUM(E344-F344)</f>
        <v>0</v>
      </c>
      <c r="H344" s="496"/>
      <c r="I344" s="281" t="s">
        <v>781</v>
      </c>
      <c r="J344" s="330" t="s">
        <v>1287</v>
      </c>
      <c r="K344" s="410"/>
      <c r="L344" s="410"/>
      <c r="M344" s="1" t="s">
        <v>131</v>
      </c>
      <c r="N344" s="284">
        <v>270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3333</v>
      </c>
      <c r="B345" s="63" t="s">
        <v>774</v>
      </c>
      <c r="D345" s="63" t="s">
        <v>3308</v>
      </c>
      <c r="E345" s="250">
        <f>UCIRanking!B114</f>
        <v>1584.07499999999</v>
      </c>
      <c r="F345" s="250">
        <v>1738.8499999999874</v>
      </c>
      <c r="G345" s="59">
        <f>SUM(E345-F345)</f>
        <v>-154.77499999999736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3334</v>
      </c>
      <c r="B346" s="63" t="s">
        <v>784</v>
      </c>
      <c r="D346" s="63" t="s">
        <v>3309</v>
      </c>
      <c r="E346" s="250">
        <f>UCIRanking!B118</f>
        <v>1008.5249999999974</v>
      </c>
      <c r="F346" s="250">
        <v>1111.9499999999957</v>
      </c>
      <c r="G346" s="59">
        <f>SUM(E346-F346)</f>
        <v>-103.42499999999836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1829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22524.750000000004</v>
      </c>
      <c r="E352" s="338" t="s">
        <v>0</v>
      </c>
      <c r="F352" s="28" t="s">
        <v>746</v>
      </c>
      <c r="G352" s="59"/>
      <c r="H352" s="67">
        <f>$FV$672</f>
        <v>22053.150000000005</v>
      </c>
      <c r="I352" s="338" t="s">
        <v>0</v>
      </c>
      <c r="J352" s="493" t="s">
        <v>2006</v>
      </c>
      <c r="L352" s="67">
        <f>$RY$672</f>
        <v>21715.749999999996</v>
      </c>
      <c r="M352" s="338" t="s">
        <v>0</v>
      </c>
      <c r="N352" s="277" t="s">
        <v>2025</v>
      </c>
      <c r="P352" s="67">
        <f>$ZF$672</f>
        <v>19777.899999999998</v>
      </c>
      <c r="Q352" s="338" t="s">
        <v>0</v>
      </c>
      <c r="R352" s="63" t="s">
        <v>3382</v>
      </c>
      <c r="T352" s="67">
        <f>$AOU$672</f>
        <v>20483.249999999996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155</v>
      </c>
      <c r="D353" s="67">
        <f>$BR$672</f>
        <v>21591</v>
      </c>
      <c r="E353" s="338" t="s">
        <v>2</v>
      </c>
      <c r="F353" s="28" t="s">
        <v>37</v>
      </c>
      <c r="G353" s="59"/>
      <c r="H353" s="67">
        <f>$DB$672</f>
        <v>21828.399999999991</v>
      </c>
      <c r="I353" s="338" t="s">
        <v>2</v>
      </c>
      <c r="J353" s="28" t="s">
        <v>733</v>
      </c>
      <c r="L353" s="67">
        <f>$HF$672</f>
        <v>21111.300000000007</v>
      </c>
      <c r="M353" s="338" t="s">
        <v>2</v>
      </c>
      <c r="N353" s="280" t="s">
        <v>1659</v>
      </c>
      <c r="P353" s="67">
        <f>$PE$672</f>
        <v>19461.850000000006</v>
      </c>
      <c r="Q353" s="338" t="s">
        <v>2</v>
      </c>
      <c r="R353" s="63" t="s">
        <v>3381</v>
      </c>
      <c r="T353" s="67">
        <f>$AOL$672</f>
        <v>20358.099999999999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2857</v>
      </c>
      <c r="D354" s="67">
        <f>$Y$672</f>
        <v>21372.2</v>
      </c>
      <c r="E354" s="338" t="s">
        <v>3</v>
      </c>
      <c r="F354" s="405" t="s">
        <v>9</v>
      </c>
      <c r="G354" s="340"/>
      <c r="H354" s="67">
        <f>$LS$672</f>
        <v>21223.149999999994</v>
      </c>
      <c r="I354" s="338" t="s">
        <v>3</v>
      </c>
      <c r="J354" s="327" t="s">
        <v>2016</v>
      </c>
      <c r="K354" s="327"/>
      <c r="L354" s="67">
        <f>$SQ$672</f>
        <v>20573.700000000008</v>
      </c>
      <c r="M354" s="338" t="s">
        <v>3</v>
      </c>
      <c r="N354" s="280" t="s">
        <v>1654</v>
      </c>
      <c r="P354" s="67">
        <f>$QX$672</f>
        <v>19345.45</v>
      </c>
      <c r="Q354" s="338" t="s">
        <v>3</v>
      </c>
      <c r="R354" s="63" t="s">
        <v>3390</v>
      </c>
      <c r="T354" s="67">
        <f>$APD$672</f>
        <v>20224.80000000001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783</v>
      </c>
      <c r="D355" s="67">
        <f>$CJ$672</f>
        <v>21369.999999999985</v>
      </c>
      <c r="E355" s="338" t="s">
        <v>5</v>
      </c>
      <c r="F355" s="404" t="s">
        <v>162</v>
      </c>
      <c r="G355" s="533"/>
      <c r="H355" s="341">
        <f>$IP$672</f>
        <v>21019.849999999995</v>
      </c>
      <c r="I355" s="338" t="s">
        <v>5</v>
      </c>
      <c r="J355" s="404" t="s">
        <v>1652</v>
      </c>
      <c r="K355" s="554"/>
      <c r="L355" s="341">
        <f>$OM$672</f>
        <v>19811.55000000001</v>
      </c>
      <c r="M355" s="338" t="s">
        <v>5</v>
      </c>
      <c r="N355" s="277" t="s">
        <v>4493</v>
      </c>
      <c r="P355" s="67">
        <f>$XV$672</f>
        <v>19004.099999999991</v>
      </c>
      <c r="Q355" s="338" t="s">
        <v>5</v>
      </c>
      <c r="R355" s="554" t="s">
        <v>3378</v>
      </c>
      <c r="S355" s="554"/>
      <c r="T355" s="341">
        <f>$ANB$672</f>
        <v>19608.650000000009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1662</v>
      </c>
      <c r="D356" s="67">
        <f>$HO$672</f>
        <v>21342.300000000007</v>
      </c>
      <c r="E356" s="331" t="s">
        <v>7</v>
      </c>
      <c r="F356" s="28" t="s">
        <v>17</v>
      </c>
      <c r="G356" s="59"/>
      <c r="H356" s="67">
        <f>$DK$672</f>
        <v>20599.150000000009</v>
      </c>
      <c r="I356" s="331" t="s">
        <v>7</v>
      </c>
      <c r="J356" s="280" t="s">
        <v>1655</v>
      </c>
      <c r="L356" s="67">
        <f>$PN$672</f>
        <v>19579.199999999993</v>
      </c>
      <c r="M356" s="331" t="s">
        <v>3392</v>
      </c>
      <c r="N356" s="548" t="s">
        <v>2021</v>
      </c>
      <c r="O356" s="327"/>
      <c r="P356" s="343">
        <f>$YE$672</f>
        <v>18394.000000000004</v>
      </c>
      <c r="Q356" s="331" t="s">
        <v>7</v>
      </c>
      <c r="R356" s="277" t="s">
        <v>2023</v>
      </c>
      <c r="T356" s="67">
        <f>$ZO$672</f>
        <v>19454.999999999996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779</v>
      </c>
      <c r="D357" s="67">
        <f>$AH$672</f>
        <v>21137.850000000006</v>
      </c>
      <c r="E357" s="331" t="s">
        <v>8</v>
      </c>
      <c r="F357" s="28" t="s">
        <v>2004</v>
      </c>
      <c r="G357" s="59"/>
      <c r="H357" s="67">
        <f>$SH$672</f>
        <v>20498.149999999998</v>
      </c>
      <c r="I357" s="331" t="s">
        <v>8</v>
      </c>
      <c r="J357" s="280" t="s">
        <v>1660</v>
      </c>
      <c r="L357" s="67">
        <f>$NC$672</f>
        <v>19408.8</v>
      </c>
      <c r="M357" s="331" t="s">
        <v>8</v>
      </c>
      <c r="N357" s="572" t="s">
        <v>2000</v>
      </c>
      <c r="O357" s="573"/>
      <c r="P357" s="574">
        <f>$TI$672</f>
        <v>18346.899999999991</v>
      </c>
      <c r="Q357" s="331" t="s">
        <v>8</v>
      </c>
      <c r="R357" s="63" t="s">
        <v>3363</v>
      </c>
      <c r="T357" s="67">
        <f>$AHW$672</f>
        <v>19212.25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1647</v>
      </c>
      <c r="D358" s="67">
        <f>$FM$672</f>
        <v>21104.350000000006</v>
      </c>
      <c r="E358" s="331" t="s">
        <v>10</v>
      </c>
      <c r="F358" s="28" t="s">
        <v>1653</v>
      </c>
      <c r="G358" s="59"/>
      <c r="H358" s="67">
        <f>$MK$672</f>
        <v>19943.950000000008</v>
      </c>
      <c r="I358" s="331" t="s">
        <v>10</v>
      </c>
      <c r="J358" s="28" t="s">
        <v>734</v>
      </c>
      <c r="L358" s="67">
        <f>$LJ$672</f>
        <v>18589.050000000007</v>
      </c>
      <c r="M358" s="331" t="s">
        <v>10</v>
      </c>
      <c r="N358" s="277" t="s">
        <v>2009</v>
      </c>
      <c r="O358" s="550"/>
      <c r="P358" s="67">
        <f>$VK$672</f>
        <v>18006.200000000008</v>
      </c>
      <c r="Q358" s="331" t="s">
        <v>10</v>
      </c>
      <c r="R358" s="63" t="s">
        <v>3371</v>
      </c>
      <c r="S358" s="3"/>
      <c r="T358" s="67">
        <f>$AKQ$672</f>
        <v>18992.300000000007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3141</v>
      </c>
      <c r="D359" s="67">
        <f>$G$672</f>
        <v>20672.149999999998</v>
      </c>
      <c r="E359" s="331" t="s">
        <v>12</v>
      </c>
      <c r="F359" s="28" t="s">
        <v>757</v>
      </c>
      <c r="G359" s="59"/>
      <c r="H359" s="67">
        <f>$LA$672</f>
        <v>19302.300000000007</v>
      </c>
      <c r="I359" s="331" t="s">
        <v>12</v>
      </c>
      <c r="J359" s="280" t="s">
        <v>771</v>
      </c>
      <c r="L359" s="67">
        <f>$MT$672</f>
        <v>17730.000000000004</v>
      </c>
      <c r="M359" s="331" t="s">
        <v>12</v>
      </c>
      <c r="N359" s="280" t="s">
        <v>1656</v>
      </c>
      <c r="P359" s="67">
        <f>$QO$672</f>
        <v>17863.149999999998</v>
      </c>
      <c r="Q359" s="331" t="s">
        <v>12</v>
      </c>
      <c r="R359" s="63" t="s">
        <v>3370</v>
      </c>
      <c r="T359" s="67">
        <f>$AKH$672</f>
        <v>18869.850000000002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2856</v>
      </c>
      <c r="D360" s="67">
        <f>$P$672</f>
        <v>20553.950000000008</v>
      </c>
      <c r="E360" s="331" t="s">
        <v>14</v>
      </c>
      <c r="F360" s="28" t="s">
        <v>778</v>
      </c>
      <c r="G360" s="59"/>
      <c r="H360" s="67">
        <f>$GW$672</f>
        <v>19283.899999999998</v>
      </c>
      <c r="I360" s="331" t="s">
        <v>14</v>
      </c>
      <c r="J360" s="28" t="s">
        <v>764</v>
      </c>
      <c r="L360" s="67">
        <f>$JQ$672</f>
        <v>16594.150000000001</v>
      </c>
      <c r="M360" s="331" t="s">
        <v>14</v>
      </c>
      <c r="N360" s="277" t="s">
        <v>2008</v>
      </c>
      <c r="P360" s="67">
        <f>$VB$672</f>
        <v>17649.700000000012</v>
      </c>
      <c r="Q360" s="331" t="s">
        <v>14</v>
      </c>
      <c r="R360" s="277" t="s">
        <v>2024</v>
      </c>
      <c r="T360" s="67">
        <f>$ABZ$672</f>
        <v>18555.899999999998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141</v>
      </c>
      <c r="D361" s="67">
        <f>$GE$672</f>
        <v>20437.55</v>
      </c>
      <c r="E361" s="331" t="s">
        <v>16</v>
      </c>
      <c r="F361" s="28" t="s">
        <v>738</v>
      </c>
      <c r="G361" s="59"/>
      <c r="H361" s="67">
        <f>$JH$672</f>
        <v>19222.449999999997</v>
      </c>
      <c r="I361" s="331" t="s">
        <v>16</v>
      </c>
      <c r="J361" s="28" t="s">
        <v>13</v>
      </c>
      <c r="L361" s="67">
        <f>$NU$672</f>
        <v>16352.350000000004</v>
      </c>
      <c r="M361" s="331" t="s">
        <v>16</v>
      </c>
      <c r="N361" s="280" t="s">
        <v>1657</v>
      </c>
      <c r="P361" s="67">
        <f>$RG$672</f>
        <v>17536.5</v>
      </c>
      <c r="Q361" s="331" t="s">
        <v>16</v>
      </c>
      <c r="R361" s="63" t="s">
        <v>3393</v>
      </c>
      <c r="T361" s="67">
        <f>$APV$672</f>
        <v>18551.599999999991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25</v>
      </c>
      <c r="D362" s="67">
        <f>$BI$672</f>
        <v>20315.199999999993</v>
      </c>
      <c r="E362" s="331" t="s">
        <v>18</v>
      </c>
      <c r="F362" s="28" t="s">
        <v>2347</v>
      </c>
      <c r="G362" s="59"/>
      <c r="H362" s="67">
        <f>$HX$672</f>
        <v>19123.3</v>
      </c>
      <c r="I362" s="331" t="s">
        <v>18</v>
      </c>
      <c r="J362" s="28" t="s">
        <v>27</v>
      </c>
      <c r="L362" s="67">
        <f>$MB$672</f>
        <v>16154.950000000004</v>
      </c>
      <c r="M362" s="331" t="s">
        <v>18</v>
      </c>
      <c r="N362" s="280" t="s">
        <v>1643</v>
      </c>
      <c r="P362" s="67">
        <f>$UA$672</f>
        <v>17197.799999999996</v>
      </c>
      <c r="Q362" s="331" t="s">
        <v>18</v>
      </c>
      <c r="R362" s="63" t="s">
        <v>3368</v>
      </c>
      <c r="T362" s="67">
        <f>$AJP$672</f>
        <v>18548.900000000001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749</v>
      </c>
      <c r="D363" s="67">
        <f>$EU$672</f>
        <v>20031.150000000001</v>
      </c>
      <c r="E363" s="331" t="s">
        <v>20</v>
      </c>
      <c r="F363" s="28" t="s">
        <v>796</v>
      </c>
      <c r="G363" s="59"/>
      <c r="H363" s="67">
        <f>$KI$672</f>
        <v>17834.599999999999</v>
      </c>
      <c r="I363" s="331" t="s">
        <v>20</v>
      </c>
      <c r="J363" s="28" t="s">
        <v>763</v>
      </c>
      <c r="L363" s="67">
        <f>$NL$672</f>
        <v>15834.549999999997</v>
      </c>
      <c r="M363" s="331" t="s">
        <v>20</v>
      </c>
      <c r="N363" s="280" t="s">
        <v>1644</v>
      </c>
      <c r="P363" s="67">
        <f>$US$672</f>
        <v>17151.700000000004</v>
      </c>
      <c r="Q363" s="331" t="s">
        <v>20</v>
      </c>
      <c r="R363" s="277" t="s">
        <v>2028</v>
      </c>
      <c r="T363" s="67">
        <f>$ZX$672</f>
        <v>18420.400000000005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2348</v>
      </c>
      <c r="D364" s="67">
        <f>$CA$672</f>
        <v>19920.649999999998</v>
      </c>
      <c r="E364" s="331" t="s">
        <v>22</v>
      </c>
      <c r="F364" s="570" t="s">
        <v>23</v>
      </c>
      <c r="G364" s="571"/>
      <c r="H364" s="67">
        <f>$KR$672</f>
        <v>17765.699999999997</v>
      </c>
      <c r="I364" s="331" t="s">
        <v>22</v>
      </c>
      <c r="J364" s="28" t="s">
        <v>755</v>
      </c>
      <c r="L364" s="343">
        <f>$OV$672</f>
        <v>14428.499999999998</v>
      </c>
      <c r="M364" s="331" t="s">
        <v>22</v>
      </c>
      <c r="N364" s="28" t="s">
        <v>782</v>
      </c>
      <c r="P364" s="67">
        <f>$QF$672</f>
        <v>16491.700000000004</v>
      </c>
      <c r="Q364" s="331" t="s">
        <v>22</v>
      </c>
      <c r="R364" s="63" t="s">
        <v>3394</v>
      </c>
      <c r="T364" s="67">
        <f>$AQE$672</f>
        <v>18165.900000000001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143</v>
      </c>
      <c r="C365" s="327"/>
      <c r="D365" s="67">
        <f>$CS$672</f>
        <v>19779</v>
      </c>
      <c r="E365" s="331" t="s">
        <v>24</v>
      </c>
      <c r="F365" s="405" t="s">
        <v>753</v>
      </c>
      <c r="G365" s="340"/>
      <c r="H365" s="67">
        <f>$EL$672</f>
        <v>17701.950000000004</v>
      </c>
      <c r="I365" s="344" t="s">
        <v>24</v>
      </c>
      <c r="J365" s="406" t="s">
        <v>3389</v>
      </c>
      <c r="K365" s="191"/>
      <c r="L365" s="67" t="e">
        <f>$RP$672</f>
        <v>#N/A</v>
      </c>
      <c r="M365" s="331" t="s">
        <v>24</v>
      </c>
      <c r="N365" s="405" t="s">
        <v>728</v>
      </c>
      <c r="P365" s="67">
        <f>$TR$672</f>
        <v>15986.599999999999</v>
      </c>
      <c r="Q365" s="331" t="s">
        <v>24</v>
      </c>
      <c r="R365" s="63" t="s">
        <v>3391</v>
      </c>
      <c r="T365" s="67">
        <f>$APM$672</f>
        <v>18051.899999999998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4" t="s">
        <v>33</v>
      </c>
      <c r="C366" s="327"/>
      <c r="D366" s="341">
        <f>$AZ$672</f>
        <v>19676.899999999994</v>
      </c>
      <c r="E366" s="344" t="s">
        <v>26</v>
      </c>
      <c r="F366" s="534" t="s">
        <v>790</v>
      </c>
      <c r="G366" s="533"/>
      <c r="H366" s="341">
        <f>$IY$672</f>
        <v>17535.099999999999</v>
      </c>
      <c r="I366" s="344" t="s">
        <v>26</v>
      </c>
      <c r="J366" s="28" t="s">
        <v>3384</v>
      </c>
      <c r="L366" s="67" t="e">
        <f>$WC$672</f>
        <v>#N/A</v>
      </c>
      <c r="M366" s="344" t="s">
        <v>26</v>
      </c>
      <c r="N366" s="548" t="s">
        <v>2155</v>
      </c>
      <c r="O366" s="554"/>
      <c r="P366" s="341">
        <f>$XM$672</f>
        <v>15151.899999999996</v>
      </c>
      <c r="Q366" s="18" t="s">
        <v>26</v>
      </c>
      <c r="R366" s="63" t="s">
        <v>180</v>
      </c>
      <c r="T366" s="67">
        <f>$AOC$672</f>
        <v>17836.849999999999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142</v>
      </c>
      <c r="D367" s="67">
        <f>$DT$672</f>
        <v>19661.699999999997</v>
      </c>
      <c r="E367" s="344" t="s">
        <v>28</v>
      </c>
      <c r="F367" s="28" t="s">
        <v>153</v>
      </c>
      <c r="G367" s="59"/>
      <c r="H367" s="549">
        <f>$JZ$672</f>
        <v>17225.899999999998</v>
      </c>
      <c r="I367" s="344" t="s">
        <v>28</v>
      </c>
      <c r="J367" s="28" t="s">
        <v>3385</v>
      </c>
      <c r="L367" s="67" t="e">
        <f>$ACR$672</f>
        <v>#N/A</v>
      </c>
      <c r="M367" s="344" t="s">
        <v>28</v>
      </c>
      <c r="N367" s="494" t="s">
        <v>2001</v>
      </c>
      <c r="P367" s="67">
        <f>$WL$672</f>
        <v>13068.999999999998</v>
      </c>
      <c r="Q367" s="18" t="s">
        <v>28</v>
      </c>
      <c r="R367" s="63" t="s">
        <v>3375</v>
      </c>
      <c r="T367" s="67">
        <f>$AMA$672</f>
        <v>17432.8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748</v>
      </c>
      <c r="D368" s="67">
        <f>$GN$672</f>
        <v>19196.750000000007</v>
      </c>
      <c r="E368" s="344" t="s">
        <v>30</v>
      </c>
      <c r="F368" s="28" t="s">
        <v>3383</v>
      </c>
      <c r="G368" s="59"/>
      <c r="H368" s="67" t="e">
        <f>$EC$672</f>
        <v>#N/A</v>
      </c>
      <c r="I368" s="344" t="s">
        <v>30</v>
      </c>
      <c r="J368" s="28" t="s">
        <v>3386</v>
      </c>
      <c r="L368" s="67" t="e">
        <f>$WU$672</f>
        <v>#N/A</v>
      </c>
      <c r="M368" s="344" t="s">
        <v>30</v>
      </c>
      <c r="N368" s="277" t="s">
        <v>2005</v>
      </c>
      <c r="P368" s="67">
        <f>$VT$672</f>
        <v>12925.2</v>
      </c>
      <c r="Q368" s="18" t="s">
        <v>30</v>
      </c>
      <c r="R368" s="63" t="s">
        <v>3377</v>
      </c>
      <c r="T368" s="67">
        <f>$AMS$672</f>
        <v>17306.000000000004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762</v>
      </c>
      <c r="D369" s="67">
        <f>$FD$672</f>
        <v>18638.849999999995</v>
      </c>
      <c r="E369" s="344" t="s">
        <v>32</v>
      </c>
      <c r="F369" s="405" t="s">
        <v>3387</v>
      </c>
      <c r="G369" s="59"/>
      <c r="H369" s="67" t="e">
        <f>$IG$672</f>
        <v>#N/A</v>
      </c>
      <c r="I369" s="344" t="s">
        <v>32</v>
      </c>
      <c r="J369" s="405" t="s">
        <v>3388</v>
      </c>
      <c r="L369" s="67" t="e">
        <f>$PW$672</f>
        <v>#N/A</v>
      </c>
      <c r="M369" s="344" t="s">
        <v>32</v>
      </c>
      <c r="N369" s="404" t="s">
        <v>788</v>
      </c>
      <c r="O369" s="327"/>
      <c r="P369" s="343">
        <f>$OD$672</f>
        <v>10911.000000000004</v>
      </c>
      <c r="Q369" s="18" t="s">
        <v>32</v>
      </c>
      <c r="R369" s="63" t="s">
        <v>3376</v>
      </c>
      <c r="T369" s="67">
        <f>$AMJ$672</f>
        <v>17137.000000000004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3373</v>
      </c>
      <c r="S370" s="63"/>
      <c r="T370" s="67">
        <f>$ALI$672</f>
        <v>17107.100000000002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3367</v>
      </c>
      <c r="S371" s="63"/>
      <c r="T371" s="67">
        <f>$AJG$672</f>
        <v>17030.400000000005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Sarco Bosschaart</v>
      </c>
      <c r="C372" s="103"/>
      <c r="D372" s="295"/>
      <c r="E372" s="331"/>
      <c r="F372" s="332" t="str">
        <f>F366</f>
        <v>Ronald Krijnen</v>
      </c>
      <c r="G372" s="301"/>
      <c r="H372" s="295"/>
      <c r="I372" s="331"/>
      <c r="L372" s="295"/>
      <c r="M372" s="331"/>
      <c r="N372" s="63" t="str">
        <f>N366</f>
        <v>Pieter de Graaf</v>
      </c>
      <c r="P372" s="295"/>
      <c r="Q372" s="18" t="s">
        <v>38</v>
      </c>
      <c r="R372" s="63" t="s">
        <v>3366</v>
      </c>
      <c r="T372" s="67">
        <f>$AIX$672</f>
        <v>16937.2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Hesther van Wingerden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Michiel Willems</v>
      </c>
      <c r="P373" s="295"/>
      <c r="Q373" s="18" t="s">
        <v>145</v>
      </c>
      <c r="R373" s="63" t="s">
        <v>3369</v>
      </c>
      <c r="T373" s="67">
        <f>$AJY$672</f>
        <v>16758.649999999998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277" t="s">
        <v>2022</v>
      </c>
      <c r="S374" s="550"/>
      <c r="T374" s="67">
        <f>$AAP$672</f>
        <v>16698.900000000001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3395</v>
      </c>
      <c r="T375" s="67">
        <f>$ANK$672</f>
        <v>16612.8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3365</v>
      </c>
      <c r="T376" s="67">
        <f>$AIO$672</f>
        <v>16573.200000000004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3361</v>
      </c>
      <c r="T377" s="67">
        <f>$AHE$672</f>
        <v>16420.600000000002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3379</v>
      </c>
      <c r="T378" s="67">
        <f>$ANT$672</f>
        <v>16184.600000000002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63" t="s">
        <v>3364</v>
      </c>
      <c r="T379" s="67">
        <f>$AIF$672</f>
        <v>15546.7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3374</v>
      </c>
      <c r="T380" s="67">
        <f>$ALR$672</f>
        <v>15232.95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280" t="s">
        <v>1</v>
      </c>
      <c r="T381" s="67">
        <f>$SZ$672</f>
        <v>14937.300000000007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77" t="s">
        <v>2048</v>
      </c>
      <c r="S382" s="550"/>
      <c r="T382" s="67">
        <f>$AAG$672</f>
        <v>14700.699999999999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277" t="s">
        <v>2051</v>
      </c>
      <c r="T383" s="67">
        <f>$AAY$672</f>
        <v>14196.849999999997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3372</v>
      </c>
      <c r="S384" s="3"/>
      <c r="T384" s="67">
        <f>$AKZ$672</f>
        <v>13796.500000000007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2050</v>
      </c>
      <c r="T385" s="67">
        <f>$ABQ$672</f>
        <v>13354.7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63" t="s">
        <v>3362</v>
      </c>
      <c r="T386" s="67">
        <f>$AHN$672</f>
        <v>12626.899999999994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1652</v>
      </c>
      <c r="D391" s="67">
        <f>$ON$604</f>
        <v>7100.35</v>
      </c>
      <c r="E391" s="5" t="s">
        <v>0</v>
      </c>
      <c r="F391" s="63" t="s">
        <v>757</v>
      </c>
      <c r="H391" s="67">
        <f>$LB$610</f>
        <v>3880.2</v>
      </c>
      <c r="I391" s="5" t="s">
        <v>0</v>
      </c>
      <c r="J391" s="63" t="s">
        <v>753</v>
      </c>
      <c r="L391" s="67">
        <f>$EM$616</f>
        <v>3288.7999999999997</v>
      </c>
      <c r="M391" s="5" t="s">
        <v>0</v>
      </c>
      <c r="N391" s="63" t="s">
        <v>733</v>
      </c>
      <c r="P391" s="67">
        <f>$HG$622</f>
        <v>3229.6</v>
      </c>
      <c r="Q391" s="5" t="s">
        <v>0</v>
      </c>
      <c r="R391" s="63" t="s">
        <v>162</v>
      </c>
      <c r="T391" s="67">
        <f>$IQ$628</f>
        <v>2028.45</v>
      </c>
      <c r="U391" s="5" t="s">
        <v>0</v>
      </c>
      <c r="V391" s="277" t="s">
        <v>2005</v>
      </c>
      <c r="X391" s="67">
        <f>$VU$634</f>
        <v>1410.2</v>
      </c>
      <c r="Y391" s="5" t="s">
        <v>0</v>
      </c>
      <c r="Z391" s="219" t="s">
        <v>1660</v>
      </c>
      <c r="AB391" s="67">
        <f>$ND$640</f>
        <v>1507.5</v>
      </c>
      <c r="AC391" s="5" t="s">
        <v>0</v>
      </c>
      <c r="AD391" s="28" t="s">
        <v>37</v>
      </c>
      <c r="AF391" s="67">
        <f>$DC$646</f>
        <v>1657.6999999999998</v>
      </c>
      <c r="AG391" s="5" t="s">
        <v>0</v>
      </c>
      <c r="AH391" s="277" t="s">
        <v>800</v>
      </c>
      <c r="AJ391" s="67">
        <f>$AR$652</f>
        <v>1380</v>
      </c>
      <c r="AK391" s="5" t="s">
        <v>0</v>
      </c>
      <c r="AL391" s="219" t="s">
        <v>1654</v>
      </c>
      <c r="AN391" s="67">
        <f>$QY$658</f>
        <v>1054.2</v>
      </c>
      <c r="AO391" s="5" t="s">
        <v>0</v>
      </c>
      <c r="AP391" s="277" t="s">
        <v>31</v>
      </c>
      <c r="AR391" s="67">
        <f>$Z$664</f>
        <v>766.9</v>
      </c>
      <c r="AS391" s="5" t="s">
        <v>0</v>
      </c>
      <c r="AT391" s="277" t="s">
        <v>15</v>
      </c>
      <c r="AV391" s="67">
        <f>$HY$670</f>
        <v>845.1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7" t="s">
        <v>2006</v>
      </c>
      <c r="D392" s="67">
        <f>$RZ$604</f>
        <v>7052.75</v>
      </c>
      <c r="E392" s="5" t="s">
        <v>2</v>
      </c>
      <c r="F392" s="63" t="s">
        <v>3391</v>
      </c>
      <c r="H392" s="67">
        <f>$APN$610</f>
        <v>3868.5</v>
      </c>
      <c r="I392" s="5" t="s">
        <v>2</v>
      </c>
      <c r="J392" s="63" t="s">
        <v>3382</v>
      </c>
      <c r="L392" s="67">
        <f>$AOV$616</f>
        <v>3261.4000000000005</v>
      </c>
      <c r="M392" s="5" t="s">
        <v>2</v>
      </c>
      <c r="N392" s="219" t="s">
        <v>1647</v>
      </c>
      <c r="P392" s="67">
        <f>$FN$622</f>
        <v>3162.5</v>
      </c>
      <c r="Q392" s="5" t="s">
        <v>2</v>
      </c>
      <c r="R392" s="63" t="s">
        <v>3366</v>
      </c>
      <c r="T392" s="67">
        <f>$AIY$628</f>
        <v>1976.1000000000001</v>
      </c>
      <c r="U392" s="5" t="s">
        <v>2</v>
      </c>
      <c r="V392" s="63" t="s">
        <v>141</v>
      </c>
      <c r="X392" s="67">
        <f>$GF$634</f>
        <v>1292.7</v>
      </c>
      <c r="Y392" s="5" t="s">
        <v>2</v>
      </c>
      <c r="Z392" s="63" t="s">
        <v>733</v>
      </c>
      <c r="AB392" s="67">
        <f>$HG$640</f>
        <v>1473.4</v>
      </c>
      <c r="AC392" s="5" t="s">
        <v>2</v>
      </c>
      <c r="AD392" s="63" t="s">
        <v>746</v>
      </c>
      <c r="AF392" s="67">
        <f>$FW$646</f>
        <v>1538</v>
      </c>
      <c r="AG392" s="5" t="s">
        <v>2</v>
      </c>
      <c r="AH392" s="63" t="s">
        <v>3390</v>
      </c>
      <c r="AJ392" s="67">
        <f>$APE$652</f>
        <v>1209.9000000000001</v>
      </c>
      <c r="AK392" s="5" t="s">
        <v>2</v>
      </c>
      <c r="AL392" s="277" t="s">
        <v>2006</v>
      </c>
      <c r="AN392" s="67">
        <f>$RZ$658</f>
        <v>1008.6000000000001</v>
      </c>
      <c r="AO392" s="5" t="s">
        <v>2</v>
      </c>
      <c r="AP392" s="63" t="s">
        <v>3363</v>
      </c>
      <c r="AR392" s="67">
        <f>$AHX$664</f>
        <v>650.79999999999995</v>
      </c>
      <c r="AS392" s="5" t="s">
        <v>2</v>
      </c>
      <c r="AT392" s="219" t="s">
        <v>1659</v>
      </c>
      <c r="AV392" s="67">
        <f>$PF$670</f>
        <v>590.5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733</v>
      </c>
      <c r="D393" s="67">
        <f>$HG$604</f>
        <v>7047.9</v>
      </c>
      <c r="E393" s="5" t="s">
        <v>3</v>
      </c>
      <c r="F393" s="63" t="s">
        <v>746</v>
      </c>
      <c r="H393" s="67">
        <f>$FW$610</f>
        <v>3854.3</v>
      </c>
      <c r="I393" s="5" t="s">
        <v>3</v>
      </c>
      <c r="J393" s="277" t="s">
        <v>2028</v>
      </c>
      <c r="L393" s="67">
        <f>$ZY$616</f>
        <v>3187.2</v>
      </c>
      <c r="M393" s="5" t="s">
        <v>3</v>
      </c>
      <c r="N393" s="277" t="s">
        <v>800</v>
      </c>
      <c r="P393" s="67">
        <f>$AR$622</f>
        <v>3127.6</v>
      </c>
      <c r="Q393" s="5" t="s">
        <v>3</v>
      </c>
      <c r="R393" s="63" t="s">
        <v>3382</v>
      </c>
      <c r="T393" s="67">
        <f>$AOV$628</f>
        <v>1825.75</v>
      </c>
      <c r="U393" s="5" t="s">
        <v>3</v>
      </c>
      <c r="V393" s="277" t="s">
        <v>2004</v>
      </c>
      <c r="X393" s="67">
        <f>$SI$634</f>
        <v>1280.5999999999999</v>
      </c>
      <c r="Y393" s="5" t="s">
        <v>3</v>
      </c>
      <c r="Z393" s="219" t="s">
        <v>1653</v>
      </c>
      <c r="AB393" s="67">
        <f>$ML$640</f>
        <v>1442.1</v>
      </c>
      <c r="AC393" s="5" t="s">
        <v>3</v>
      </c>
      <c r="AD393" s="63" t="s">
        <v>3363</v>
      </c>
      <c r="AF393" s="67">
        <f>$AHX$646</f>
        <v>1489</v>
      </c>
      <c r="AG393" s="5" t="s">
        <v>3</v>
      </c>
      <c r="AH393" s="219" t="s">
        <v>1662</v>
      </c>
      <c r="AJ393" s="67">
        <f>$HP$652</f>
        <v>1125.7</v>
      </c>
      <c r="AK393" s="5" t="s">
        <v>3</v>
      </c>
      <c r="AL393" s="277" t="s">
        <v>9</v>
      </c>
      <c r="AN393" s="67">
        <f>$LT$658</f>
        <v>977.2</v>
      </c>
      <c r="AO393" s="5" t="s">
        <v>3</v>
      </c>
      <c r="AP393" s="277" t="s">
        <v>154</v>
      </c>
      <c r="AR393" s="67">
        <f>$Q$664</f>
        <v>542</v>
      </c>
      <c r="AS393" s="5" t="s">
        <v>3</v>
      </c>
      <c r="AT393" s="63" t="s">
        <v>21</v>
      </c>
      <c r="AV393" s="67">
        <f>$H$670</f>
        <v>590.4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19" t="s">
        <v>1653</v>
      </c>
      <c r="D394" s="67">
        <f>$ML$604</f>
        <v>6974.65</v>
      </c>
      <c r="E394" s="5" t="s">
        <v>5</v>
      </c>
      <c r="F394" s="277" t="s">
        <v>2023</v>
      </c>
      <c r="H394" s="67">
        <f>$ZP$610</f>
        <v>3834.3</v>
      </c>
      <c r="I394" s="5" t="s">
        <v>5</v>
      </c>
      <c r="J394" s="63" t="s">
        <v>21</v>
      </c>
      <c r="L394" s="67">
        <f>$H$616</f>
        <v>3110.4</v>
      </c>
      <c r="M394" s="5" t="s">
        <v>5</v>
      </c>
      <c r="N394" s="277" t="s">
        <v>2024</v>
      </c>
      <c r="P394" s="67">
        <f>$ACA$622</f>
        <v>3045.6</v>
      </c>
      <c r="Q394" s="5" t="s">
        <v>5</v>
      </c>
      <c r="R394" s="63" t="s">
        <v>734</v>
      </c>
      <c r="T394" s="67">
        <f>$LK$628</f>
        <v>1793.55</v>
      </c>
      <c r="U394" s="5" t="s">
        <v>5</v>
      </c>
      <c r="V394" s="219" t="s">
        <v>1653</v>
      </c>
      <c r="X394" s="67">
        <f>$ML$634</f>
        <v>1280.1000000000001</v>
      </c>
      <c r="Y394" s="5" t="s">
        <v>5</v>
      </c>
      <c r="Z394" s="63" t="s">
        <v>3394</v>
      </c>
      <c r="AB394" s="67">
        <f>$AQF$640</f>
        <v>1437</v>
      </c>
      <c r="AC394" s="5" t="s">
        <v>5</v>
      </c>
      <c r="AD394" s="63" t="s">
        <v>141</v>
      </c>
      <c r="AF394" s="67">
        <f>$GF$646</f>
        <v>1357.4</v>
      </c>
      <c r="AG394" s="5" t="s">
        <v>5</v>
      </c>
      <c r="AH394" s="63" t="s">
        <v>749</v>
      </c>
      <c r="AJ394" s="67">
        <f>$EV$652</f>
        <v>1112.2</v>
      </c>
      <c r="AK394" s="5" t="s">
        <v>5</v>
      </c>
      <c r="AL394" s="277" t="s">
        <v>2024</v>
      </c>
      <c r="AN394" s="67">
        <f>$ACA$658</f>
        <v>973.5</v>
      </c>
      <c r="AO394" s="5" t="s">
        <v>5</v>
      </c>
      <c r="AP394" s="219" t="s">
        <v>1647</v>
      </c>
      <c r="AR394" s="67">
        <f>$FN$664</f>
        <v>511.7</v>
      </c>
      <c r="AS394" s="5" t="s">
        <v>5</v>
      </c>
      <c r="AT394" s="277" t="s">
        <v>31</v>
      </c>
      <c r="AV394" s="67">
        <f>$Z$670</f>
        <v>567.5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6942.6</v>
      </c>
      <c r="E395" s="5" t="s">
        <v>7</v>
      </c>
      <c r="F395" s="63" t="s">
        <v>734</v>
      </c>
      <c r="H395" s="67">
        <f>$LK$610</f>
        <v>3831.2</v>
      </c>
      <c r="I395" s="5" t="s">
        <v>7</v>
      </c>
      <c r="J395" s="63" t="s">
        <v>771</v>
      </c>
      <c r="L395" s="67">
        <f>$MU$616</f>
        <v>3070.2000000000003</v>
      </c>
      <c r="M395" s="5" t="s">
        <v>7</v>
      </c>
      <c r="N395" s="63" t="s">
        <v>764</v>
      </c>
      <c r="P395" s="67">
        <f>$JR$622</f>
        <v>2708.6000000000004</v>
      </c>
      <c r="Q395" s="5" t="s">
        <v>7</v>
      </c>
      <c r="R395" s="277" t="s">
        <v>4493</v>
      </c>
      <c r="T395" s="67">
        <f>$XW$628</f>
        <v>1774.9999999999998</v>
      </c>
      <c r="U395" s="5" t="s">
        <v>7</v>
      </c>
      <c r="V395" s="277" t="s">
        <v>11</v>
      </c>
      <c r="X395" s="67">
        <f>$CB$634</f>
        <v>1238.7</v>
      </c>
      <c r="Y395" s="5" t="s">
        <v>7</v>
      </c>
      <c r="Z395" s="28" t="s">
        <v>37</v>
      </c>
      <c r="AB395" s="67">
        <f>$DC$640</f>
        <v>1384.7999999999997</v>
      </c>
      <c r="AC395" s="5" t="s">
        <v>7</v>
      </c>
      <c r="AD395" s="63" t="s">
        <v>763</v>
      </c>
      <c r="AF395" s="67">
        <f>$NM$646</f>
        <v>1309.3000000000002</v>
      </c>
      <c r="AG395" s="5" t="s">
        <v>7</v>
      </c>
      <c r="AH395" s="277" t="s">
        <v>154</v>
      </c>
      <c r="AJ395" s="67">
        <f>$Q$652</f>
        <v>1056</v>
      </c>
      <c r="AK395" s="5" t="s">
        <v>7</v>
      </c>
      <c r="AL395" s="277" t="s">
        <v>2004</v>
      </c>
      <c r="AN395" s="67">
        <f>$SI$658</f>
        <v>963.9</v>
      </c>
      <c r="AO395" s="5" t="s">
        <v>7</v>
      </c>
      <c r="AP395" s="219" t="s">
        <v>1662</v>
      </c>
      <c r="AR395" s="67">
        <f>$HP$664</f>
        <v>501.59999999999997</v>
      </c>
      <c r="AS395" s="5" t="s">
        <v>7</v>
      </c>
      <c r="AT395" s="219" t="s">
        <v>1643</v>
      </c>
      <c r="AV395" s="67">
        <f>$UB$670</f>
        <v>555.99999999999989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4493</v>
      </c>
      <c r="D396" s="67">
        <f>$XW$604</f>
        <v>6908.2999999999993</v>
      </c>
      <c r="E396" s="5" t="s">
        <v>8</v>
      </c>
      <c r="F396" s="63" t="s">
        <v>3381</v>
      </c>
      <c r="H396" s="67">
        <f>$AOM$610</f>
        <v>3811.6000000000004</v>
      </c>
      <c r="I396" s="5" t="s">
        <v>8</v>
      </c>
      <c r="J396" s="63" t="s">
        <v>3393</v>
      </c>
      <c r="L396" s="67">
        <f>$APW$616</f>
        <v>3056.4</v>
      </c>
      <c r="M396" s="5" t="s">
        <v>8</v>
      </c>
      <c r="N396" s="63" t="s">
        <v>142</v>
      </c>
      <c r="P396" s="67">
        <f>$DU$622</f>
        <v>2707.3</v>
      </c>
      <c r="Q396" s="5" t="s">
        <v>8</v>
      </c>
      <c r="R396" s="277" t="s">
        <v>2004</v>
      </c>
      <c r="T396" s="67">
        <f>$SI$628</f>
        <v>1747.75</v>
      </c>
      <c r="U396" s="5" t="s">
        <v>8</v>
      </c>
      <c r="V396" s="63" t="s">
        <v>3382</v>
      </c>
      <c r="X396" s="67">
        <f>$AOV$634</f>
        <v>1237.3</v>
      </c>
      <c r="Y396" s="5" t="s">
        <v>8</v>
      </c>
      <c r="Z396" s="28" t="s">
        <v>155</v>
      </c>
      <c r="AB396" s="67">
        <f>$BS$640</f>
        <v>1331.1</v>
      </c>
      <c r="AC396" s="5" t="s">
        <v>8</v>
      </c>
      <c r="AD396" s="63" t="s">
        <v>762</v>
      </c>
      <c r="AF396" s="67">
        <f>$FE$646</f>
        <v>1305.1000000000001</v>
      </c>
      <c r="AG396" s="5" t="s">
        <v>8</v>
      </c>
      <c r="AH396" s="277" t="s">
        <v>4493</v>
      </c>
      <c r="AJ396" s="67">
        <f>$XW$652</f>
        <v>971.9</v>
      </c>
      <c r="AK396" s="5" t="s">
        <v>8</v>
      </c>
      <c r="AL396" s="277" t="s">
        <v>143</v>
      </c>
      <c r="AN396" s="67">
        <f>$CT$658</f>
        <v>932.3</v>
      </c>
      <c r="AO396" s="5" t="s">
        <v>8</v>
      </c>
      <c r="AP396" s="63" t="s">
        <v>762</v>
      </c>
      <c r="AR396" s="67">
        <f>$FE$664</f>
        <v>495.40000000000003</v>
      </c>
      <c r="AS396" s="5" t="s">
        <v>8</v>
      </c>
      <c r="AT396" s="63" t="s">
        <v>141</v>
      </c>
      <c r="AV396" s="67">
        <f>$GF$670</f>
        <v>547.69999999999993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9</v>
      </c>
      <c r="D397" s="67">
        <f>$LT$604</f>
        <v>6900.5</v>
      </c>
      <c r="E397" s="5" t="s">
        <v>10</v>
      </c>
      <c r="F397" s="277" t="s">
        <v>800</v>
      </c>
      <c r="H397" s="67">
        <f>$AR$610</f>
        <v>3776.1000000000004</v>
      </c>
      <c r="I397" s="5" t="s">
        <v>10</v>
      </c>
      <c r="J397" s="63" t="s">
        <v>746</v>
      </c>
      <c r="L397" s="67">
        <f>$FW$616</f>
        <v>3023</v>
      </c>
      <c r="M397" s="5" t="s">
        <v>10</v>
      </c>
      <c r="N397" s="277" t="s">
        <v>779</v>
      </c>
      <c r="P397" s="67">
        <f>$AI$622</f>
        <v>2688.2000000000003</v>
      </c>
      <c r="Q397" s="5" t="s">
        <v>10</v>
      </c>
      <c r="R397" s="63" t="s">
        <v>3381</v>
      </c>
      <c r="T397" s="67">
        <f>$AOM$628</f>
        <v>1745.3999999999996</v>
      </c>
      <c r="U397" s="5" t="s">
        <v>10</v>
      </c>
      <c r="V397" s="277" t="s">
        <v>154</v>
      </c>
      <c r="X397" s="67">
        <f>$Q$634</f>
        <v>1228.7</v>
      </c>
      <c r="Y397" s="5" t="s">
        <v>10</v>
      </c>
      <c r="Z397" s="277" t="s">
        <v>2004</v>
      </c>
      <c r="AB397" s="67">
        <f>$SI$640</f>
        <v>1328.1000000000001</v>
      </c>
      <c r="AC397" s="5" t="s">
        <v>10</v>
      </c>
      <c r="AD397" s="219" t="s">
        <v>1654</v>
      </c>
      <c r="AF397" s="67">
        <f>$QY$646</f>
        <v>1147.8</v>
      </c>
      <c r="AG397" s="5" t="s">
        <v>10</v>
      </c>
      <c r="AH397" s="63" t="s">
        <v>790</v>
      </c>
      <c r="AJ397" s="67">
        <f>$IZ$652</f>
        <v>919.3</v>
      </c>
      <c r="AK397" s="5" t="s">
        <v>10</v>
      </c>
      <c r="AL397" s="28" t="s">
        <v>37</v>
      </c>
      <c r="AN397" s="67">
        <f>$DC$658</f>
        <v>907.8</v>
      </c>
      <c r="AO397" s="5" t="s">
        <v>10</v>
      </c>
      <c r="AP397" s="63" t="s">
        <v>25</v>
      </c>
      <c r="AR397" s="67">
        <f>$BJ$664</f>
        <v>488.90000000000003</v>
      </c>
      <c r="AS397" s="5" t="s">
        <v>10</v>
      </c>
      <c r="AT397" s="277" t="s">
        <v>800</v>
      </c>
      <c r="AV397" s="67">
        <f>$AR$670</f>
        <v>541.5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2009</v>
      </c>
      <c r="D398" s="67">
        <f>$VL$604</f>
        <v>6900.5</v>
      </c>
      <c r="E398" s="5" t="s">
        <v>12</v>
      </c>
      <c r="F398" s="63" t="s">
        <v>162</v>
      </c>
      <c r="H398" s="67">
        <f>$IQ$610</f>
        <v>3672.2999999999997</v>
      </c>
      <c r="I398" s="5" t="s">
        <v>12</v>
      </c>
      <c r="J398" s="277" t="s">
        <v>31</v>
      </c>
      <c r="L398" s="67">
        <f>$Z$616</f>
        <v>3000.6000000000004</v>
      </c>
      <c r="M398" s="5" t="s">
        <v>12</v>
      </c>
      <c r="N398" s="277" t="s">
        <v>783</v>
      </c>
      <c r="P398" s="67">
        <f>$CK$622</f>
        <v>2655.7000000000003</v>
      </c>
      <c r="Q398" s="5" t="s">
        <v>12</v>
      </c>
      <c r="R398" s="63" t="s">
        <v>762</v>
      </c>
      <c r="T398" s="67">
        <f>$FE$628</f>
        <v>1723.05</v>
      </c>
      <c r="U398" s="5" t="s">
        <v>12</v>
      </c>
      <c r="V398" s="277" t="s">
        <v>4493</v>
      </c>
      <c r="X398" s="67">
        <f>$XW$634</f>
        <v>1218.3000000000002</v>
      </c>
      <c r="Y398" s="5" t="s">
        <v>12</v>
      </c>
      <c r="Z398" s="63" t="s">
        <v>3390</v>
      </c>
      <c r="AB398" s="67">
        <f>$APE$640</f>
        <v>1251.5999999999999</v>
      </c>
      <c r="AC398" s="5" t="s">
        <v>12</v>
      </c>
      <c r="AD398" s="277" t="s">
        <v>2008</v>
      </c>
      <c r="AF398" s="67">
        <f>$VC$646</f>
        <v>1110.2</v>
      </c>
      <c r="AG398" s="5" t="s">
        <v>12</v>
      </c>
      <c r="AH398" s="277" t="s">
        <v>2025</v>
      </c>
      <c r="AJ398" s="67">
        <f>$ZG$652</f>
        <v>898.19999999999993</v>
      </c>
      <c r="AK398" s="5" t="s">
        <v>12</v>
      </c>
      <c r="AL398" s="277" t="s">
        <v>13</v>
      </c>
      <c r="AN398" s="67">
        <f>$NV$658</f>
        <v>905.9</v>
      </c>
      <c r="AO398" s="5" t="s">
        <v>12</v>
      </c>
      <c r="AP398" s="277" t="s">
        <v>800</v>
      </c>
      <c r="AR398" s="67">
        <f>$AR$664</f>
        <v>488.2</v>
      </c>
      <c r="AS398" s="5" t="s">
        <v>12</v>
      </c>
      <c r="AT398" s="219" t="s">
        <v>1656</v>
      </c>
      <c r="AV398" s="67">
        <f>$QP$670</f>
        <v>534.5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154</v>
      </c>
      <c r="D399" s="67">
        <f>$Q$604</f>
        <v>6900.5</v>
      </c>
      <c r="E399" s="5" t="s">
        <v>14</v>
      </c>
      <c r="F399" s="63" t="s">
        <v>3395</v>
      </c>
      <c r="H399" s="67">
        <f>$ANL$610</f>
        <v>3651.7000000000003</v>
      </c>
      <c r="I399" s="5" t="s">
        <v>14</v>
      </c>
      <c r="J399" s="63" t="s">
        <v>738</v>
      </c>
      <c r="L399" s="67">
        <f>$JI$616</f>
        <v>2993.2</v>
      </c>
      <c r="M399" s="5" t="s">
        <v>14</v>
      </c>
      <c r="N399" s="63" t="s">
        <v>3373</v>
      </c>
      <c r="P399" s="67">
        <f>$ALJ$622</f>
        <v>2646.2</v>
      </c>
      <c r="Q399" s="5" t="s">
        <v>14</v>
      </c>
      <c r="R399" s="63" t="s">
        <v>142</v>
      </c>
      <c r="T399" s="67">
        <f>$DU$628</f>
        <v>1693.7</v>
      </c>
      <c r="U399" s="5" t="s">
        <v>14</v>
      </c>
      <c r="V399" s="219" t="s">
        <v>1659</v>
      </c>
      <c r="X399" s="67">
        <f>$PF$634</f>
        <v>1199.5999999999999</v>
      </c>
      <c r="Y399" s="5" t="s">
        <v>14</v>
      </c>
      <c r="Z399" s="219" t="s">
        <v>1659</v>
      </c>
      <c r="AB399" s="67">
        <f>$PF$640</f>
        <v>1242.3000000000002</v>
      </c>
      <c r="AC399" s="5" t="s">
        <v>14</v>
      </c>
      <c r="AD399" s="277" t="s">
        <v>154</v>
      </c>
      <c r="AF399" s="67">
        <f>$Q$646</f>
        <v>1077.8</v>
      </c>
      <c r="AG399" s="5" t="s">
        <v>14</v>
      </c>
      <c r="AH399" s="277" t="s">
        <v>2004</v>
      </c>
      <c r="AJ399" s="67">
        <f>$SI$652</f>
        <v>871.09999999999991</v>
      </c>
      <c r="AK399" s="5" t="s">
        <v>14</v>
      </c>
      <c r="AL399" s="277" t="s">
        <v>11</v>
      </c>
      <c r="AN399" s="67">
        <f>$CB$658</f>
        <v>863.9</v>
      </c>
      <c r="AO399" s="5" t="s">
        <v>14</v>
      </c>
      <c r="AP399" s="277" t="s">
        <v>783</v>
      </c>
      <c r="AR399" s="67">
        <f>$CK$664</f>
        <v>478.40000000000003</v>
      </c>
      <c r="AS399" s="5" t="s">
        <v>14</v>
      </c>
      <c r="AT399" s="63" t="s">
        <v>762</v>
      </c>
      <c r="AV399" s="67">
        <f>$FE$670</f>
        <v>503.09999999999997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143</v>
      </c>
      <c r="D400" s="67">
        <f>$CT$604</f>
        <v>6900.5</v>
      </c>
      <c r="E400" s="5" t="s">
        <v>16</v>
      </c>
      <c r="F400" s="63" t="s">
        <v>771</v>
      </c>
      <c r="H400" s="67">
        <f>$MU$610</f>
        <v>3622.4000000000005</v>
      </c>
      <c r="I400" s="5" t="s">
        <v>16</v>
      </c>
      <c r="J400" s="277" t="s">
        <v>15</v>
      </c>
      <c r="L400" s="67">
        <f>$HY$616</f>
        <v>2978.2000000000007</v>
      </c>
      <c r="M400" s="5" t="s">
        <v>16</v>
      </c>
      <c r="N400" s="277" t="s">
        <v>2006</v>
      </c>
      <c r="P400" s="67">
        <f>$RZ$622</f>
        <v>2624.1000000000004</v>
      </c>
      <c r="Q400" s="5" t="s">
        <v>16</v>
      </c>
      <c r="R400" s="277" t="s">
        <v>2016</v>
      </c>
      <c r="T400" s="67">
        <f>$SR$628</f>
        <v>1650.5</v>
      </c>
      <c r="U400" s="5" t="s">
        <v>16</v>
      </c>
      <c r="V400" s="63" t="s">
        <v>21</v>
      </c>
      <c r="X400" s="67">
        <f>$H$634</f>
        <v>1177.6000000000001</v>
      </c>
      <c r="Y400" s="5" t="s">
        <v>16</v>
      </c>
      <c r="Z400" s="63" t="s">
        <v>757</v>
      </c>
      <c r="AB400" s="67">
        <f>$LB$640</f>
        <v>1233.0999999999999</v>
      </c>
      <c r="AC400" s="5" t="s">
        <v>16</v>
      </c>
      <c r="AD400" s="277" t="s">
        <v>11</v>
      </c>
      <c r="AF400" s="67">
        <f>$CB$646</f>
        <v>1057.4000000000001</v>
      </c>
      <c r="AG400" s="5" t="s">
        <v>16</v>
      </c>
      <c r="AH400" s="219" t="s">
        <v>1653</v>
      </c>
      <c r="AJ400" s="67">
        <f>$ML$652</f>
        <v>862.30000000000007</v>
      </c>
      <c r="AK400" s="5" t="s">
        <v>16</v>
      </c>
      <c r="AL400" s="63" t="s">
        <v>738</v>
      </c>
      <c r="AN400" s="67">
        <f>$JI$658</f>
        <v>857.4</v>
      </c>
      <c r="AO400" s="5" t="s">
        <v>16</v>
      </c>
      <c r="AP400" s="219" t="s">
        <v>1655</v>
      </c>
      <c r="AR400" s="67">
        <f>$PO$664</f>
        <v>473.9</v>
      </c>
      <c r="AS400" s="5" t="s">
        <v>16</v>
      </c>
      <c r="AT400" s="277" t="s">
        <v>17</v>
      </c>
      <c r="AV400" s="67">
        <f>$DL$670</f>
        <v>494.29999999999995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19" t="s">
        <v>1662</v>
      </c>
      <c r="D401" s="67">
        <f>$HP$604</f>
        <v>6900.5</v>
      </c>
      <c r="E401" s="5" t="s">
        <v>18</v>
      </c>
      <c r="F401" s="219" t="s">
        <v>1657</v>
      </c>
      <c r="H401" s="67">
        <f>$RH$610</f>
        <v>3498.5</v>
      </c>
      <c r="I401" s="5" t="s">
        <v>18</v>
      </c>
      <c r="J401" s="277" t="s">
        <v>2008</v>
      </c>
      <c r="L401" s="67">
        <f>$VC$616</f>
        <v>2935.6</v>
      </c>
      <c r="M401" s="5" t="s">
        <v>18</v>
      </c>
      <c r="N401" s="63" t="s">
        <v>749</v>
      </c>
      <c r="P401" s="67">
        <f>$EV$622</f>
        <v>2592.1</v>
      </c>
      <c r="Q401" s="5" t="s">
        <v>18</v>
      </c>
      <c r="R401" s="28" t="s">
        <v>37</v>
      </c>
      <c r="T401" s="67">
        <f>$DC$628</f>
        <v>1633.2</v>
      </c>
      <c r="U401" s="5" t="s">
        <v>18</v>
      </c>
      <c r="V401" s="63" t="s">
        <v>782</v>
      </c>
      <c r="X401" s="67">
        <f>$QG$634</f>
        <v>1164.1000000000001</v>
      </c>
      <c r="Y401" s="5" t="s">
        <v>18</v>
      </c>
      <c r="Z401" s="219" t="s">
        <v>1656</v>
      </c>
      <c r="AB401" s="67">
        <f>$QP$640</f>
        <v>1207.9000000000001</v>
      </c>
      <c r="AC401" s="5" t="s">
        <v>18</v>
      </c>
      <c r="AD401" s="277" t="s">
        <v>779</v>
      </c>
      <c r="AF401" s="67">
        <f>$AI$646</f>
        <v>1054.6000000000001</v>
      </c>
      <c r="AG401" s="5" t="s">
        <v>18</v>
      </c>
      <c r="AH401" s="277" t="s">
        <v>783</v>
      </c>
      <c r="AJ401" s="67">
        <f>$CK$652</f>
        <v>837.19999999999993</v>
      </c>
      <c r="AK401" s="5" t="s">
        <v>18</v>
      </c>
      <c r="AL401" s="219" t="s">
        <v>1660</v>
      </c>
      <c r="AN401" s="67">
        <f>$ND$658</f>
        <v>849.2</v>
      </c>
      <c r="AO401" s="5" t="s">
        <v>18</v>
      </c>
      <c r="AP401" s="277" t="s">
        <v>2016</v>
      </c>
      <c r="AR401" s="67">
        <f>$SR$664</f>
        <v>473.6</v>
      </c>
      <c r="AS401" s="5" t="s">
        <v>18</v>
      </c>
      <c r="AT401" s="219" t="s">
        <v>1655</v>
      </c>
      <c r="AV401" s="67">
        <f>$PO$670</f>
        <v>488.5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7" t="s">
        <v>17</v>
      </c>
      <c r="D402" s="67">
        <f>$DL$604</f>
        <v>6889.5</v>
      </c>
      <c r="E402" s="5" t="s">
        <v>20</v>
      </c>
      <c r="F402" s="277" t="s">
        <v>3361</v>
      </c>
      <c r="H402" s="67">
        <f>$AHF$610</f>
        <v>3491.6</v>
      </c>
      <c r="I402" s="5" t="s">
        <v>20</v>
      </c>
      <c r="J402" s="63" t="s">
        <v>180</v>
      </c>
      <c r="L402" s="67">
        <f>$AOD$616</f>
        <v>2929.4000000000005</v>
      </c>
      <c r="M402" s="5" t="s">
        <v>20</v>
      </c>
      <c r="N402" s="219" t="s">
        <v>1662</v>
      </c>
      <c r="P402" s="67">
        <f>$HP$622</f>
        <v>2533.8000000000002</v>
      </c>
      <c r="Q402" s="5" t="s">
        <v>20</v>
      </c>
      <c r="R402" s="63" t="s">
        <v>746</v>
      </c>
      <c r="T402" s="67">
        <f>$FW$628</f>
        <v>1632.1999999999998</v>
      </c>
      <c r="U402" s="5" t="s">
        <v>20</v>
      </c>
      <c r="V402" s="63" t="s">
        <v>748</v>
      </c>
      <c r="X402" s="67">
        <f>$GO$634</f>
        <v>1157</v>
      </c>
      <c r="Y402" s="5" t="s">
        <v>20</v>
      </c>
      <c r="Z402" s="277" t="s">
        <v>2021</v>
      </c>
      <c r="AB402" s="67">
        <f>$YF$640</f>
        <v>1165.0999999999999</v>
      </c>
      <c r="AC402" s="5" t="s">
        <v>20</v>
      </c>
      <c r="AD402" s="277" t="s">
        <v>143</v>
      </c>
      <c r="AF402" s="67">
        <f>$CT$646</f>
        <v>1049.2</v>
      </c>
      <c r="AG402" s="5" t="s">
        <v>20</v>
      </c>
      <c r="AH402" s="277" t="s">
        <v>2006</v>
      </c>
      <c r="AJ402" s="67">
        <f>$RZ$652</f>
        <v>795.9</v>
      </c>
      <c r="AK402" s="5" t="s">
        <v>20</v>
      </c>
      <c r="AL402" s="63" t="s">
        <v>3395</v>
      </c>
      <c r="AN402" s="67">
        <f>$ANL$658</f>
        <v>828.5</v>
      </c>
      <c r="AO402" s="5" t="s">
        <v>20</v>
      </c>
      <c r="AP402" s="277" t="s">
        <v>143</v>
      </c>
      <c r="AR402" s="67">
        <f>$CT$664</f>
        <v>467.3</v>
      </c>
      <c r="AS402" s="5" t="s">
        <v>20</v>
      </c>
      <c r="AT402" s="277" t="s">
        <v>2016</v>
      </c>
      <c r="AV402" s="67">
        <f>$SR$670</f>
        <v>448.1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142</v>
      </c>
      <c r="D403" s="67">
        <f>$DU$604</f>
        <v>6868.4</v>
      </c>
      <c r="E403" s="5" t="s">
        <v>22</v>
      </c>
      <c r="F403" s="63" t="s">
        <v>3371</v>
      </c>
      <c r="H403" s="67">
        <f>$AKR$610</f>
        <v>3475.7</v>
      </c>
      <c r="I403" s="5" t="s">
        <v>22</v>
      </c>
      <c r="J403" s="277" t="s">
        <v>2022</v>
      </c>
      <c r="L403" s="67">
        <f>$AAQ$616</f>
        <v>2922.7999999999997</v>
      </c>
      <c r="M403" s="5" t="s">
        <v>22</v>
      </c>
      <c r="N403" s="277" t="s">
        <v>9</v>
      </c>
      <c r="P403" s="67">
        <f>$LT$622</f>
        <v>2485.1999999999998</v>
      </c>
      <c r="Q403" s="5" t="s">
        <v>22</v>
      </c>
      <c r="R403" s="63" t="s">
        <v>141</v>
      </c>
      <c r="T403" s="67">
        <f>$GF$628</f>
        <v>1627.0500000000002</v>
      </c>
      <c r="U403" s="5" t="s">
        <v>22</v>
      </c>
      <c r="V403" s="63" t="s">
        <v>3368</v>
      </c>
      <c r="X403" s="67">
        <f>$AJQ$634</f>
        <v>1154.7</v>
      </c>
      <c r="Y403" s="5" t="s">
        <v>22</v>
      </c>
      <c r="Z403" s="219" t="s">
        <v>1662</v>
      </c>
      <c r="AB403" s="67">
        <f>$HP$640</f>
        <v>1162.7</v>
      </c>
      <c r="AC403" s="5" t="s">
        <v>22</v>
      </c>
      <c r="AD403" s="63" t="s">
        <v>3393</v>
      </c>
      <c r="AF403" s="67">
        <f>$APW$646</f>
        <v>1031.8000000000002</v>
      </c>
      <c r="AG403" s="5" t="s">
        <v>22</v>
      </c>
      <c r="AH403" s="63" t="s">
        <v>25</v>
      </c>
      <c r="AJ403" s="67">
        <f>$BJ$652</f>
        <v>794.10000000000014</v>
      </c>
      <c r="AK403" s="5" t="s">
        <v>22</v>
      </c>
      <c r="AL403" s="63" t="s">
        <v>733</v>
      </c>
      <c r="AN403" s="67">
        <f>$HG$658</f>
        <v>823.1</v>
      </c>
      <c r="AO403" s="5" t="s">
        <v>22</v>
      </c>
      <c r="AP403" s="28" t="s">
        <v>155</v>
      </c>
      <c r="AR403" s="67">
        <f>$BS$664</f>
        <v>461.4</v>
      </c>
      <c r="AS403" s="5" t="s">
        <v>22</v>
      </c>
      <c r="AT403" s="28" t="s">
        <v>155</v>
      </c>
      <c r="AV403" s="67">
        <f>$BS$670</f>
        <v>442.8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3393</v>
      </c>
      <c r="D404" s="67">
        <f>$APW$604</f>
        <v>6865.2999999999993</v>
      </c>
      <c r="E404" s="5" t="s">
        <v>24</v>
      </c>
      <c r="F404" s="28" t="s">
        <v>155</v>
      </c>
      <c r="H404" s="67">
        <f>$BS$610</f>
        <v>3440</v>
      </c>
      <c r="I404" s="5" t="s">
        <v>24</v>
      </c>
      <c r="J404" s="277" t="s">
        <v>9</v>
      </c>
      <c r="L404" s="67">
        <f>$LT$616</f>
        <v>2915.3</v>
      </c>
      <c r="M404" s="5" t="s">
        <v>24</v>
      </c>
      <c r="N404" s="63" t="s">
        <v>3363</v>
      </c>
      <c r="P404" s="67">
        <f>$AHX$622</f>
        <v>2484.6</v>
      </c>
      <c r="Q404" s="5" t="s">
        <v>24</v>
      </c>
      <c r="R404" s="63" t="s">
        <v>3370</v>
      </c>
      <c r="T404" s="67">
        <f>$AKI$628</f>
        <v>1547.65</v>
      </c>
      <c r="U404" s="5" t="s">
        <v>24</v>
      </c>
      <c r="V404" s="63" t="s">
        <v>778</v>
      </c>
      <c r="X404" s="67">
        <f>$GX$634</f>
        <v>1144.2</v>
      </c>
      <c r="Y404" s="5" t="s">
        <v>24</v>
      </c>
      <c r="Z404" s="63" t="s">
        <v>3381</v>
      </c>
      <c r="AB404" s="67">
        <f>$AOM$640</f>
        <v>1158.1000000000001</v>
      </c>
      <c r="AC404" s="5" t="s">
        <v>24</v>
      </c>
      <c r="AD404" s="63" t="s">
        <v>790</v>
      </c>
      <c r="AF404" s="67">
        <f>$IZ$646</f>
        <v>985.6</v>
      </c>
      <c r="AG404" s="5" t="s">
        <v>24</v>
      </c>
      <c r="AH404" s="63" t="s">
        <v>746</v>
      </c>
      <c r="AJ404" s="67">
        <f>$FW$652</f>
        <v>788.1</v>
      </c>
      <c r="AK404" s="5" t="s">
        <v>24</v>
      </c>
      <c r="AL404" s="63" t="s">
        <v>25</v>
      </c>
      <c r="AN404" s="67">
        <f>$BJ$658</f>
        <v>775.5</v>
      </c>
      <c r="AO404" s="5" t="s">
        <v>24</v>
      </c>
      <c r="AP404" s="63" t="s">
        <v>21</v>
      </c>
      <c r="AR404" s="67">
        <f>$H$664</f>
        <v>459.6</v>
      </c>
      <c r="AS404" s="5" t="s">
        <v>24</v>
      </c>
      <c r="AT404" s="219" t="s">
        <v>1647</v>
      </c>
      <c r="AV404" s="67">
        <f>$FN$670</f>
        <v>435.4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19" t="s">
        <v>1647</v>
      </c>
      <c r="D405" s="67">
        <f>$FN$604</f>
        <v>6862.2999999999993</v>
      </c>
      <c r="E405" s="5" t="s">
        <v>26</v>
      </c>
      <c r="F405" s="219" t="s">
        <v>1652</v>
      </c>
      <c r="H405" s="67">
        <f>$ON$610</f>
        <v>3412.2</v>
      </c>
      <c r="I405" s="5" t="s">
        <v>26</v>
      </c>
      <c r="J405" s="277" t="s">
        <v>27</v>
      </c>
      <c r="L405" s="67">
        <f>$MC$616</f>
        <v>2905.2</v>
      </c>
      <c r="M405" s="5" t="s">
        <v>26</v>
      </c>
      <c r="N405" s="277" t="s">
        <v>2009</v>
      </c>
      <c r="P405" s="67">
        <f>$VL$622</f>
        <v>2479.1</v>
      </c>
      <c r="Q405" s="5" t="s">
        <v>26</v>
      </c>
      <c r="R405" s="277" t="s">
        <v>143</v>
      </c>
      <c r="T405" s="67">
        <f>$CT$628</f>
        <v>1545.7</v>
      </c>
      <c r="U405" s="5" t="s">
        <v>26</v>
      </c>
      <c r="V405" s="63" t="s">
        <v>3394</v>
      </c>
      <c r="X405" s="67">
        <f>$AQF$634</f>
        <v>1134.3000000000002</v>
      </c>
      <c r="Y405" s="5" t="s">
        <v>26</v>
      </c>
      <c r="Z405" s="277" t="s">
        <v>9</v>
      </c>
      <c r="AB405" s="67">
        <f>$LT$640</f>
        <v>1156</v>
      </c>
      <c r="AC405" s="5" t="s">
        <v>26</v>
      </c>
      <c r="AD405" s="63" t="s">
        <v>25</v>
      </c>
      <c r="AF405" s="67">
        <f>$BJ$646</f>
        <v>984.6</v>
      </c>
      <c r="AG405" s="5" t="s">
        <v>26</v>
      </c>
      <c r="AH405" s="63" t="s">
        <v>3379</v>
      </c>
      <c r="AJ405" s="67">
        <f>$ANU$652</f>
        <v>763.09999999999991</v>
      </c>
      <c r="AK405" s="5" t="s">
        <v>26</v>
      </c>
      <c r="AL405" s="219" t="s">
        <v>1662</v>
      </c>
      <c r="AN405" s="67">
        <f>$HP$658</f>
        <v>757.99999999999989</v>
      </c>
      <c r="AO405" s="5" t="s">
        <v>26</v>
      </c>
      <c r="AP405" s="219" t="s">
        <v>1659</v>
      </c>
      <c r="AR405" s="67">
        <f>$PF$664</f>
        <v>441.4</v>
      </c>
      <c r="AS405" s="5" t="s">
        <v>26</v>
      </c>
      <c r="AT405" s="277" t="s">
        <v>2023</v>
      </c>
      <c r="AV405" s="67">
        <f>$ZP$670</f>
        <v>431.5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2024</v>
      </c>
      <c r="D406" s="67">
        <f>$ACA$604</f>
        <v>6862.2999999999993</v>
      </c>
      <c r="E406" s="5" t="s">
        <v>28</v>
      </c>
      <c r="F406" s="219" t="s">
        <v>1660</v>
      </c>
      <c r="H406" s="67">
        <f>$ND$610</f>
        <v>3401.7000000000003</v>
      </c>
      <c r="I406" s="5" t="s">
        <v>28</v>
      </c>
      <c r="J406" s="63" t="s">
        <v>162</v>
      </c>
      <c r="L406" s="67">
        <f>$IQ$616</f>
        <v>2902.7000000000003</v>
      </c>
      <c r="M406" s="5" t="s">
        <v>28</v>
      </c>
      <c r="N406" s="63" t="s">
        <v>778</v>
      </c>
      <c r="P406" s="67">
        <f>$GX$622</f>
        <v>2445.5</v>
      </c>
      <c r="Q406" s="5" t="s">
        <v>28</v>
      </c>
      <c r="R406" s="63" t="s">
        <v>3363</v>
      </c>
      <c r="T406" s="67">
        <f>$AHX$628</f>
        <v>1539.1000000000001</v>
      </c>
      <c r="U406" s="5" t="s">
        <v>28</v>
      </c>
      <c r="V406" s="277" t="s">
        <v>800</v>
      </c>
      <c r="X406" s="67">
        <f>$AR$634</f>
        <v>1133.0999999999999</v>
      </c>
      <c r="Y406" s="5" t="s">
        <v>28</v>
      </c>
      <c r="Z406" s="63" t="s">
        <v>3368</v>
      </c>
      <c r="AB406" s="67">
        <f>$AJQ$640</f>
        <v>1151.4000000000001</v>
      </c>
      <c r="AC406" s="5" t="s">
        <v>28</v>
      </c>
      <c r="AD406" s="277" t="s">
        <v>31</v>
      </c>
      <c r="AF406" s="67">
        <f>$Z$646</f>
        <v>968.7</v>
      </c>
      <c r="AG406" s="5" t="s">
        <v>28</v>
      </c>
      <c r="AH406" s="63" t="s">
        <v>3363</v>
      </c>
      <c r="AJ406" s="67">
        <f>$AHX$652</f>
        <v>730</v>
      </c>
      <c r="AK406" s="5" t="s">
        <v>28</v>
      </c>
      <c r="AL406" s="63" t="s">
        <v>748</v>
      </c>
      <c r="AN406" s="67">
        <f>$GO$658</f>
        <v>752</v>
      </c>
      <c r="AO406" s="5" t="s">
        <v>28</v>
      </c>
      <c r="AP406" s="63" t="s">
        <v>749</v>
      </c>
      <c r="AR406" s="67">
        <f>$EV$664</f>
        <v>439.79999999999995</v>
      </c>
      <c r="AS406" s="5" t="s">
        <v>28</v>
      </c>
      <c r="AT406" s="63" t="s">
        <v>3378</v>
      </c>
      <c r="AV406" s="67">
        <f>$ANC$670</f>
        <v>428.7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6862.2999999999993</v>
      </c>
      <c r="E407" s="5" t="s">
        <v>30</v>
      </c>
      <c r="F407" s="277" t="s">
        <v>2006</v>
      </c>
      <c r="H407" s="67">
        <f>$RZ$610</f>
        <v>3399.2000000000003</v>
      </c>
      <c r="I407" s="5" t="s">
        <v>30</v>
      </c>
      <c r="J407" s="63" t="s">
        <v>3391</v>
      </c>
      <c r="L407" s="67">
        <f>$APN$616</f>
        <v>2888.8</v>
      </c>
      <c r="M407" s="5" t="s">
        <v>30</v>
      </c>
      <c r="N407" s="63" t="s">
        <v>3381</v>
      </c>
      <c r="P407" s="67">
        <f>$AOM$622</f>
        <v>2439.4</v>
      </c>
      <c r="Q407" s="5" t="s">
        <v>30</v>
      </c>
      <c r="R407" s="63" t="s">
        <v>733</v>
      </c>
      <c r="T407" s="67">
        <f>$HG$628</f>
        <v>1527.5</v>
      </c>
      <c r="U407" s="5" t="s">
        <v>30</v>
      </c>
      <c r="V407" s="277" t="s">
        <v>2006</v>
      </c>
      <c r="X407" s="67">
        <f>$RZ$634</f>
        <v>1122</v>
      </c>
      <c r="Y407" s="5" t="s">
        <v>30</v>
      </c>
      <c r="Z407" s="219" t="s">
        <v>1652</v>
      </c>
      <c r="AB407" s="67">
        <f>$ON$640</f>
        <v>1146.9000000000001</v>
      </c>
      <c r="AC407" s="5" t="s">
        <v>30</v>
      </c>
      <c r="AD407" s="63" t="s">
        <v>21</v>
      </c>
      <c r="AF407" s="67">
        <f>$H$646</f>
        <v>959.8</v>
      </c>
      <c r="AG407" s="5" t="s">
        <v>30</v>
      </c>
      <c r="AH407" s="63" t="s">
        <v>162</v>
      </c>
      <c r="AJ407" s="67">
        <f>$IQ$652</f>
        <v>724.3</v>
      </c>
      <c r="AK407" s="5" t="s">
        <v>30</v>
      </c>
      <c r="AL407" s="63" t="s">
        <v>3390</v>
      </c>
      <c r="AN407" s="67">
        <f>$APE$658</f>
        <v>733.8</v>
      </c>
      <c r="AO407" s="5" t="s">
        <v>30</v>
      </c>
      <c r="AP407" s="277" t="s">
        <v>11</v>
      </c>
      <c r="AR407" s="67">
        <f>$CB$664</f>
        <v>436.2</v>
      </c>
      <c r="AS407" s="5" t="s">
        <v>30</v>
      </c>
      <c r="AT407" s="277" t="s">
        <v>779</v>
      </c>
      <c r="AV407" s="67">
        <f>$AI$670</f>
        <v>414.29999999999995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6862.2999999999993</v>
      </c>
      <c r="E408" s="5" t="s">
        <v>32</v>
      </c>
      <c r="F408" s="63" t="s">
        <v>749</v>
      </c>
      <c r="H408" s="67">
        <f>$EV$610</f>
        <v>3377.5</v>
      </c>
      <c r="I408" s="5" t="s">
        <v>32</v>
      </c>
      <c r="J408" s="63" t="s">
        <v>3390</v>
      </c>
      <c r="L408" s="67">
        <f>$APE$616</f>
        <v>2869.6</v>
      </c>
      <c r="M408" s="5" t="s">
        <v>32</v>
      </c>
      <c r="N408" s="277" t="s">
        <v>2016</v>
      </c>
      <c r="P408" s="67">
        <f>$SR$622</f>
        <v>2369.6999999999998</v>
      </c>
      <c r="Q408" s="5" t="s">
        <v>32</v>
      </c>
      <c r="R408" s="63" t="s">
        <v>33</v>
      </c>
      <c r="T408" s="67">
        <f>$BA$628</f>
        <v>1521.1</v>
      </c>
      <c r="U408" s="5" t="s">
        <v>32</v>
      </c>
      <c r="V408" s="63" t="s">
        <v>762</v>
      </c>
      <c r="X408" s="67">
        <f>$FE$634</f>
        <v>1112.2</v>
      </c>
      <c r="Y408" s="5" t="s">
        <v>32</v>
      </c>
      <c r="Z408" s="63" t="s">
        <v>763</v>
      </c>
      <c r="AB408" s="67">
        <f>$NM$640</f>
        <v>1126.2</v>
      </c>
      <c r="AC408" s="5" t="s">
        <v>32</v>
      </c>
      <c r="AD408" s="219" t="s">
        <v>1655</v>
      </c>
      <c r="AF408" s="67">
        <f>$PO$646</f>
        <v>946.9000000000002</v>
      </c>
      <c r="AG408" s="5" t="s">
        <v>32</v>
      </c>
      <c r="AH408" s="28" t="s">
        <v>37</v>
      </c>
      <c r="AJ408" s="67">
        <f>$DC$652</f>
        <v>722.7</v>
      </c>
      <c r="AK408" s="5" t="s">
        <v>32</v>
      </c>
      <c r="AL408" s="63" t="s">
        <v>3379</v>
      </c>
      <c r="AN408" s="67">
        <f>$ANU$658</f>
        <v>703.2</v>
      </c>
      <c r="AO408" s="5" t="s">
        <v>32</v>
      </c>
      <c r="AP408" s="63" t="s">
        <v>141</v>
      </c>
      <c r="AR408" s="67">
        <f>$GF$664</f>
        <v>426.59999999999997</v>
      </c>
      <c r="AS408" s="5" t="s">
        <v>32</v>
      </c>
      <c r="AT408" s="63" t="s">
        <v>3368</v>
      </c>
      <c r="AV408" s="67">
        <f>$AJQ$670</f>
        <v>406.1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7" t="s">
        <v>2016</v>
      </c>
      <c r="D409" s="67">
        <f>$SR$604</f>
        <v>6856.8</v>
      </c>
      <c r="E409" s="5" t="s">
        <v>34</v>
      </c>
      <c r="F409" s="63" t="s">
        <v>3368</v>
      </c>
      <c r="H409" s="67">
        <f>$AJQ$610</f>
        <v>3374.8</v>
      </c>
      <c r="I409" s="5" t="s">
        <v>34</v>
      </c>
      <c r="J409" s="63" t="s">
        <v>796</v>
      </c>
      <c r="L409" s="67">
        <f>$KJ$616</f>
        <v>2844.3</v>
      </c>
      <c r="M409" s="5" t="s">
        <v>34</v>
      </c>
      <c r="N409" s="28" t="s">
        <v>37</v>
      </c>
      <c r="P409" s="67">
        <f>$DC$622</f>
        <v>2365.8000000000002</v>
      </c>
      <c r="Q409" s="5" t="s">
        <v>34</v>
      </c>
      <c r="R409" s="277" t="s">
        <v>17</v>
      </c>
      <c r="T409" s="67">
        <f>$DL$628</f>
        <v>1505.65</v>
      </c>
      <c r="U409" s="5" t="s">
        <v>34</v>
      </c>
      <c r="V409" s="277" t="s">
        <v>779</v>
      </c>
      <c r="X409" s="67">
        <f>$AI$634</f>
        <v>1104.7</v>
      </c>
      <c r="Y409" s="5" t="s">
        <v>34</v>
      </c>
      <c r="Z409" s="63" t="s">
        <v>3363</v>
      </c>
      <c r="AB409" s="67">
        <f>$AHX$640</f>
        <v>1119.8</v>
      </c>
      <c r="AC409" s="5" t="s">
        <v>34</v>
      </c>
      <c r="AD409" s="63" t="s">
        <v>3382</v>
      </c>
      <c r="AF409" s="67">
        <f>$AOV$646</f>
        <v>932.2</v>
      </c>
      <c r="AG409" s="5" t="s">
        <v>34</v>
      </c>
      <c r="AH409" s="277" t="s">
        <v>1</v>
      </c>
      <c r="AJ409" s="67">
        <f>$TA$652</f>
        <v>719.30000000000007</v>
      </c>
      <c r="AK409" s="5" t="s">
        <v>34</v>
      </c>
      <c r="AL409" s="277" t="s">
        <v>779</v>
      </c>
      <c r="AN409" s="67">
        <f>$AI$658</f>
        <v>683.5</v>
      </c>
      <c r="AO409" s="5" t="s">
        <v>34</v>
      </c>
      <c r="AP409" s="63" t="s">
        <v>778</v>
      </c>
      <c r="AR409" s="67">
        <f>$GX$664</f>
        <v>425.4</v>
      </c>
      <c r="AS409" s="5" t="s">
        <v>34</v>
      </c>
      <c r="AT409" s="63" t="s">
        <v>764</v>
      </c>
      <c r="AV409" s="67">
        <f>$JR$670</f>
        <v>398.8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2025</v>
      </c>
      <c r="D410" s="67">
        <f>$ZG$604</f>
        <v>6856.8</v>
      </c>
      <c r="E410" s="5" t="s">
        <v>36</v>
      </c>
      <c r="F410" s="63" t="s">
        <v>25</v>
      </c>
      <c r="H410" s="67">
        <f>$BJ$610</f>
        <v>3370.7000000000003</v>
      </c>
      <c r="I410" s="5" t="s">
        <v>36</v>
      </c>
      <c r="J410" s="277" t="s">
        <v>11</v>
      </c>
      <c r="L410" s="67">
        <f>$CB$616</f>
        <v>2833.7000000000003</v>
      </c>
      <c r="M410" s="5" t="s">
        <v>36</v>
      </c>
      <c r="N410" s="277" t="s">
        <v>2022</v>
      </c>
      <c r="P410" s="67">
        <f>$AAQ$622</f>
        <v>2341.1</v>
      </c>
      <c r="Q410" s="5" t="s">
        <v>36</v>
      </c>
      <c r="R410" s="63" t="s">
        <v>25</v>
      </c>
      <c r="T410" s="67">
        <f>$BJ$628</f>
        <v>1494.3000000000002</v>
      </c>
      <c r="U410" s="5" t="s">
        <v>36</v>
      </c>
      <c r="V410" s="63" t="s">
        <v>3375</v>
      </c>
      <c r="X410" s="67">
        <f>$AMB$634</f>
        <v>1098.2</v>
      </c>
      <c r="Y410" s="5" t="s">
        <v>36</v>
      </c>
      <c r="Z410" s="63" t="s">
        <v>738</v>
      </c>
      <c r="AB410" s="67">
        <f>$JI$640</f>
        <v>1104.0999999999999</v>
      </c>
      <c r="AC410" s="5" t="s">
        <v>36</v>
      </c>
      <c r="AD410" s="63" t="s">
        <v>33</v>
      </c>
      <c r="AF410" s="67">
        <f>$BA$646</f>
        <v>907.19999999999993</v>
      </c>
      <c r="AG410" s="5" t="s">
        <v>36</v>
      </c>
      <c r="AH410" s="63" t="s">
        <v>3371</v>
      </c>
      <c r="AJ410" s="67">
        <f>$AKR$652</f>
        <v>714</v>
      </c>
      <c r="AK410" s="5" t="s">
        <v>36</v>
      </c>
      <c r="AL410" s="63" t="s">
        <v>3382</v>
      </c>
      <c r="AN410" s="67">
        <f>$AOV$658</f>
        <v>676.90000000000009</v>
      </c>
      <c r="AO410" s="5" t="s">
        <v>36</v>
      </c>
      <c r="AP410" s="277" t="s">
        <v>4493</v>
      </c>
      <c r="AR410" s="67">
        <f>$XW$664</f>
        <v>425</v>
      </c>
      <c r="AS410" s="5" t="s">
        <v>36</v>
      </c>
      <c r="AT410" s="63" t="s">
        <v>755</v>
      </c>
      <c r="AV410" s="67">
        <f>$OW$670</f>
        <v>386.70000000000005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19" t="s">
        <v>1657</v>
      </c>
      <c r="D411" s="67">
        <f>$RH$604</f>
        <v>6826</v>
      </c>
      <c r="E411" s="5" t="s">
        <v>38</v>
      </c>
      <c r="F411" s="63" t="s">
        <v>3370</v>
      </c>
      <c r="H411" s="67">
        <f>$AKI$610</f>
        <v>3341.9999999999995</v>
      </c>
      <c r="I411" s="5" t="s">
        <v>38</v>
      </c>
      <c r="J411" s="63" t="s">
        <v>141</v>
      </c>
      <c r="L411" s="67">
        <f>$GF$616</f>
        <v>2799.7</v>
      </c>
      <c r="M411" s="5" t="s">
        <v>38</v>
      </c>
      <c r="N411" s="277" t="s">
        <v>143</v>
      </c>
      <c r="P411" s="67">
        <f>$CT$622</f>
        <v>2326.1999999999998</v>
      </c>
      <c r="Q411" s="5" t="s">
        <v>38</v>
      </c>
      <c r="R411" s="63" t="s">
        <v>778</v>
      </c>
      <c r="T411" s="67">
        <f>$GX$628</f>
        <v>1491</v>
      </c>
      <c r="U411" s="5" t="s">
        <v>38</v>
      </c>
      <c r="V411" s="219" t="s">
        <v>1655</v>
      </c>
      <c r="X411" s="67">
        <f>$PO$634</f>
        <v>1097.3999999999999</v>
      </c>
      <c r="Y411" s="5" t="s">
        <v>38</v>
      </c>
      <c r="Z411" s="277" t="s">
        <v>2016</v>
      </c>
      <c r="AB411" s="67">
        <f>$SR$640</f>
        <v>1103.2</v>
      </c>
      <c r="AC411" s="5" t="s">
        <v>38</v>
      </c>
      <c r="AD411" s="277" t="s">
        <v>17</v>
      </c>
      <c r="AF411" s="67">
        <f>$DL$646</f>
        <v>849.8</v>
      </c>
      <c r="AG411" s="5" t="s">
        <v>38</v>
      </c>
      <c r="AH411" s="63" t="s">
        <v>3378</v>
      </c>
      <c r="AJ411" s="67">
        <f>$ANC$652</f>
        <v>709.9</v>
      </c>
      <c r="AK411" s="5" t="s">
        <v>38</v>
      </c>
      <c r="AL411" s="63" t="s">
        <v>21</v>
      </c>
      <c r="AN411" s="67">
        <f>$H$658</f>
        <v>674.2</v>
      </c>
      <c r="AO411" s="5" t="s">
        <v>38</v>
      </c>
      <c r="AP411" s="277" t="s">
        <v>779</v>
      </c>
      <c r="AR411" s="67">
        <f>$AI$664</f>
        <v>421.9</v>
      </c>
      <c r="AS411" s="5" t="s">
        <v>38</v>
      </c>
      <c r="AT411" s="63" t="s">
        <v>3382</v>
      </c>
      <c r="AV411" s="67">
        <f>$AOV$670</f>
        <v>384.20000000000005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779</v>
      </c>
      <c r="D412" s="67">
        <f>$AI$604</f>
        <v>6815.3</v>
      </c>
      <c r="E412" s="5" t="s">
        <v>145</v>
      </c>
      <c r="F412" s="277" t="s">
        <v>783</v>
      </c>
      <c r="H412" s="67">
        <f>$CK$610</f>
        <v>3331.5000000000005</v>
      </c>
      <c r="I412" s="5" t="s">
        <v>145</v>
      </c>
      <c r="J412" s="63" t="s">
        <v>3375</v>
      </c>
      <c r="L412" s="67">
        <f>$AMB$616</f>
        <v>2789.3</v>
      </c>
      <c r="M412" s="5" t="s">
        <v>145</v>
      </c>
      <c r="N412" s="63" t="s">
        <v>25</v>
      </c>
      <c r="P412" s="67">
        <f>$BJ$622</f>
        <v>2263.1</v>
      </c>
      <c r="Q412" s="5" t="s">
        <v>145</v>
      </c>
      <c r="R412" s="63" t="s">
        <v>782</v>
      </c>
      <c r="T412" s="67">
        <f>$QG$628</f>
        <v>1489.2</v>
      </c>
      <c r="U412" s="5" t="s">
        <v>145</v>
      </c>
      <c r="V412" s="63" t="s">
        <v>3378</v>
      </c>
      <c r="X412" s="67">
        <f>$ANC$634</f>
        <v>1076.9000000000001</v>
      </c>
      <c r="Y412" s="5" t="s">
        <v>145</v>
      </c>
      <c r="Z412" s="63" t="s">
        <v>3364</v>
      </c>
      <c r="AB412" s="67">
        <f>$AIG$640</f>
        <v>1068.8</v>
      </c>
      <c r="AC412" s="5" t="s">
        <v>145</v>
      </c>
      <c r="AD412" s="277" t="s">
        <v>783</v>
      </c>
      <c r="AF412" s="67">
        <f>$CK$646</f>
        <v>829.90000000000009</v>
      </c>
      <c r="AG412" s="5" t="s">
        <v>145</v>
      </c>
      <c r="AH412" s="277" t="s">
        <v>17</v>
      </c>
      <c r="AJ412" s="67">
        <f>$DL$652</f>
        <v>702.7</v>
      </c>
      <c r="AK412" s="5" t="s">
        <v>145</v>
      </c>
      <c r="AL412" s="63" t="s">
        <v>796</v>
      </c>
      <c r="AN412" s="67">
        <f>$KJ$658</f>
        <v>673</v>
      </c>
      <c r="AO412" s="5" t="s">
        <v>145</v>
      </c>
      <c r="AP412" s="63" t="s">
        <v>746</v>
      </c>
      <c r="AR412" s="67">
        <f>$FW$664</f>
        <v>418.8</v>
      </c>
      <c r="AS412" s="5" t="s">
        <v>145</v>
      </c>
      <c r="AT412" s="277" t="s">
        <v>4493</v>
      </c>
      <c r="AV412" s="67">
        <f>$XW$670</f>
        <v>380.3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2023</v>
      </c>
      <c r="D413" s="67">
        <f>$ZP$604</f>
        <v>6814.7</v>
      </c>
      <c r="E413" s="5" t="s">
        <v>146</v>
      </c>
      <c r="F413" s="277" t="s">
        <v>2004</v>
      </c>
      <c r="H413" s="67">
        <f>$SI$610</f>
        <v>3329.4</v>
      </c>
      <c r="I413" s="5" t="s">
        <v>146</v>
      </c>
      <c r="J413" s="277" t="s">
        <v>2009</v>
      </c>
      <c r="L413" s="67">
        <f>$VL$616</f>
        <v>2748.6</v>
      </c>
      <c r="M413" s="5" t="s">
        <v>146</v>
      </c>
      <c r="N413" s="28" t="s">
        <v>155</v>
      </c>
      <c r="P413" s="67">
        <f>$BS$622</f>
        <v>2250.8000000000002</v>
      </c>
      <c r="Q413" s="5" t="s">
        <v>146</v>
      </c>
      <c r="R413" s="277" t="s">
        <v>779</v>
      </c>
      <c r="T413" s="67">
        <f>$AI$628</f>
        <v>1472.05</v>
      </c>
      <c r="U413" s="5" t="s">
        <v>146</v>
      </c>
      <c r="V413" s="63" t="s">
        <v>153</v>
      </c>
      <c r="X413" s="67">
        <f>$KA$634</f>
        <v>1066.8</v>
      </c>
      <c r="Y413" s="5" t="s">
        <v>146</v>
      </c>
      <c r="Z413" s="63" t="s">
        <v>771</v>
      </c>
      <c r="AB413" s="67">
        <f>$MU$640</f>
        <v>1068</v>
      </c>
      <c r="AC413" s="5" t="s">
        <v>146</v>
      </c>
      <c r="AD413" s="63" t="s">
        <v>749</v>
      </c>
      <c r="AF413" s="67">
        <f>$EV$646</f>
        <v>821.3</v>
      </c>
      <c r="AG413" s="5" t="s">
        <v>146</v>
      </c>
      <c r="AH413" s="277" t="s">
        <v>2001</v>
      </c>
      <c r="AJ413" s="67">
        <f>$WM$652</f>
        <v>699.69999999999993</v>
      </c>
      <c r="AK413" s="5" t="s">
        <v>146</v>
      </c>
      <c r="AL413" s="63" t="s">
        <v>3375</v>
      </c>
      <c r="AN413" s="67">
        <f>$AMB$658</f>
        <v>655.1</v>
      </c>
      <c r="AO413" s="5" t="s">
        <v>146</v>
      </c>
      <c r="AP413" s="219" t="s">
        <v>1644</v>
      </c>
      <c r="AR413" s="67">
        <f>$UT$664</f>
        <v>402.9</v>
      </c>
      <c r="AS413" s="5" t="s">
        <v>146</v>
      </c>
      <c r="AT413" s="219" t="s">
        <v>1660</v>
      </c>
      <c r="AV413" s="67">
        <f>$ND$670</f>
        <v>376.20000000000005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19" t="s">
        <v>1655</v>
      </c>
      <c r="D414" s="67">
        <f>$PO$604</f>
        <v>6777</v>
      </c>
      <c r="E414" s="5" t="s">
        <v>147</v>
      </c>
      <c r="F414" s="277" t="s">
        <v>23</v>
      </c>
      <c r="H414" s="67">
        <f>$KS$610</f>
        <v>3313</v>
      </c>
      <c r="I414" s="5" t="s">
        <v>147</v>
      </c>
      <c r="J414" s="277" t="s">
        <v>23</v>
      </c>
      <c r="L414" s="67">
        <f>$KS$616</f>
        <v>2724.8</v>
      </c>
      <c r="M414" s="5" t="s">
        <v>147</v>
      </c>
      <c r="N414" s="219" t="s">
        <v>1652</v>
      </c>
      <c r="P414" s="67">
        <f>$ON$622</f>
        <v>2244.1999999999998</v>
      </c>
      <c r="Q414" s="5" t="s">
        <v>147</v>
      </c>
      <c r="R414" s="277" t="s">
        <v>2006</v>
      </c>
      <c r="T414" s="67">
        <f>$RZ$628</f>
        <v>1461.7000000000003</v>
      </c>
      <c r="U414" s="5" t="s">
        <v>147</v>
      </c>
      <c r="V414" s="63" t="s">
        <v>3391</v>
      </c>
      <c r="X414" s="67">
        <f>$APN$634</f>
        <v>1064.8999999999999</v>
      </c>
      <c r="Y414" s="5" t="s">
        <v>147</v>
      </c>
      <c r="Z414" s="63" t="s">
        <v>3378</v>
      </c>
      <c r="AB414" s="67">
        <f>$ANC$640</f>
        <v>1044.8000000000002</v>
      </c>
      <c r="AC414" s="5" t="s">
        <v>147</v>
      </c>
      <c r="AD414" s="63" t="s">
        <v>764</v>
      </c>
      <c r="AF414" s="67">
        <f>$JR$646</f>
        <v>820.6</v>
      </c>
      <c r="AG414" s="5" t="s">
        <v>147</v>
      </c>
      <c r="AH414" s="277" t="s">
        <v>2155</v>
      </c>
      <c r="AJ414" s="67">
        <f>$XN$652</f>
        <v>692.5</v>
      </c>
      <c r="AK414" s="5" t="s">
        <v>147</v>
      </c>
      <c r="AL414" s="63" t="s">
        <v>3370</v>
      </c>
      <c r="AN414" s="67">
        <f>$AKI$658</f>
        <v>653.40000000000009</v>
      </c>
      <c r="AO414" s="5" t="s">
        <v>147</v>
      </c>
      <c r="AP414" s="277" t="s">
        <v>2025</v>
      </c>
      <c r="AR414" s="67">
        <f>$ZG$664</f>
        <v>401.9</v>
      </c>
      <c r="AS414" s="5" t="s">
        <v>147</v>
      </c>
      <c r="AT414" s="277" t="s">
        <v>23</v>
      </c>
      <c r="AV414" s="67">
        <f>$KS$670</f>
        <v>337.70000000000005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7" t="s">
        <v>783</v>
      </c>
      <c r="D415" s="67">
        <f>$CK$604</f>
        <v>6776.5</v>
      </c>
      <c r="E415" s="5" t="s">
        <v>151</v>
      </c>
      <c r="F415" s="277" t="s">
        <v>2025</v>
      </c>
      <c r="H415" s="67">
        <f>$ZG$610</f>
        <v>3304.9999999999995</v>
      </c>
      <c r="I415" s="5" t="s">
        <v>151</v>
      </c>
      <c r="J415" s="63" t="s">
        <v>3377</v>
      </c>
      <c r="L415" s="67">
        <f>$AMT$616</f>
        <v>2722.1000000000004</v>
      </c>
      <c r="M415" s="5" t="s">
        <v>151</v>
      </c>
      <c r="N415" s="219" t="s">
        <v>1655</v>
      </c>
      <c r="P415" s="67">
        <f>$PO$622</f>
        <v>2235.6</v>
      </c>
      <c r="Q415" s="5" t="s">
        <v>151</v>
      </c>
      <c r="R415" s="28" t="s">
        <v>155</v>
      </c>
      <c r="T415" s="67">
        <f>$BS$628</f>
        <v>1441.3</v>
      </c>
      <c r="U415" s="5" t="s">
        <v>151</v>
      </c>
      <c r="V415" s="28" t="s">
        <v>37</v>
      </c>
      <c r="X415" s="67">
        <f>$DC$634</f>
        <v>1052.8</v>
      </c>
      <c r="Y415" s="5" t="s">
        <v>151</v>
      </c>
      <c r="Z415" s="277" t="s">
        <v>2006</v>
      </c>
      <c r="AB415" s="67">
        <f>$RZ$640</f>
        <v>1042.4000000000001</v>
      </c>
      <c r="AC415" s="5" t="s">
        <v>151</v>
      </c>
      <c r="AD415" s="277" t="s">
        <v>2025</v>
      </c>
      <c r="AF415" s="67">
        <f>$ZG$646</f>
        <v>799.5</v>
      </c>
      <c r="AG415" s="5" t="s">
        <v>151</v>
      </c>
      <c r="AH415" s="63" t="s">
        <v>3375</v>
      </c>
      <c r="AJ415" s="67">
        <f>$AMB$652</f>
        <v>685.7</v>
      </c>
      <c r="AK415" s="5" t="s">
        <v>151</v>
      </c>
      <c r="AL415" s="219" t="s">
        <v>1656</v>
      </c>
      <c r="AN415" s="67">
        <f>$QP$658</f>
        <v>651.29999999999995</v>
      </c>
      <c r="AO415" s="5" t="s">
        <v>151</v>
      </c>
      <c r="AP415" s="277" t="s">
        <v>15</v>
      </c>
      <c r="AR415" s="67">
        <f>$HY$664</f>
        <v>394.99999999999994</v>
      </c>
      <c r="AS415" s="5" t="s">
        <v>151</v>
      </c>
      <c r="AT415" s="277" t="s">
        <v>11</v>
      </c>
      <c r="AV415" s="67">
        <f>$CB$670</f>
        <v>327.60000000000002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748</v>
      </c>
      <c r="D416" s="67">
        <f>$GO$604</f>
        <v>6776.5</v>
      </c>
      <c r="E416" s="5" t="s">
        <v>157</v>
      </c>
      <c r="F416" s="219" t="s">
        <v>1654</v>
      </c>
      <c r="H416" s="67">
        <f>$QY$610</f>
        <v>3271.5</v>
      </c>
      <c r="I416" s="5" t="s">
        <v>157</v>
      </c>
      <c r="J416" s="277" t="s">
        <v>783</v>
      </c>
      <c r="L416" s="67">
        <f>$CK$616</f>
        <v>2707.8</v>
      </c>
      <c r="M416" s="5" t="s">
        <v>157</v>
      </c>
      <c r="N416" s="63" t="s">
        <v>3378</v>
      </c>
      <c r="P416" s="67">
        <f>$ANC$622</f>
        <v>2220.6999999999998</v>
      </c>
      <c r="Q416" s="5" t="s">
        <v>157</v>
      </c>
      <c r="R416" s="219" t="s">
        <v>1654</v>
      </c>
      <c r="T416" s="67">
        <f>$QY$628</f>
        <v>1439.75</v>
      </c>
      <c r="U416" s="5" t="s">
        <v>157</v>
      </c>
      <c r="V416" s="63" t="s">
        <v>3370</v>
      </c>
      <c r="X416" s="67">
        <f>$AKI$634</f>
        <v>1047</v>
      </c>
      <c r="Y416" s="5" t="s">
        <v>157</v>
      </c>
      <c r="Z416" s="277" t="s">
        <v>783</v>
      </c>
      <c r="AB416" s="67">
        <f>$CK$640</f>
        <v>1032.9000000000001</v>
      </c>
      <c r="AC416" s="5" t="s">
        <v>157</v>
      </c>
      <c r="AD416" s="28" t="s">
        <v>155</v>
      </c>
      <c r="AF416" s="67">
        <f>$BS$646</f>
        <v>794.80000000000007</v>
      </c>
      <c r="AG416" s="5" t="s">
        <v>157</v>
      </c>
      <c r="AH416" s="63" t="s">
        <v>3394</v>
      </c>
      <c r="AJ416" s="67">
        <f>$AQF$652</f>
        <v>676.8</v>
      </c>
      <c r="AK416" s="5" t="s">
        <v>157</v>
      </c>
      <c r="AL416" s="277" t="s">
        <v>2155</v>
      </c>
      <c r="AN416" s="67">
        <f>$XN$658</f>
        <v>637.19999999999993</v>
      </c>
      <c r="AO416" s="5" t="s">
        <v>157</v>
      </c>
      <c r="AP416" s="277" t="s">
        <v>2006</v>
      </c>
      <c r="AR416" s="67">
        <f>$RZ$664</f>
        <v>375.4</v>
      </c>
      <c r="AS416" s="5" t="s">
        <v>157</v>
      </c>
      <c r="AT416" s="219" t="s">
        <v>1654</v>
      </c>
      <c r="AV416" s="67">
        <f>$QY$670</f>
        <v>316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734</v>
      </c>
      <c r="D417" s="67">
        <f>$LK$604</f>
        <v>6774.7999999999993</v>
      </c>
      <c r="E417" s="5" t="s">
        <v>159</v>
      </c>
      <c r="F417" s="63" t="s">
        <v>748</v>
      </c>
      <c r="H417" s="67">
        <f>$GO$610</f>
        <v>3255.6</v>
      </c>
      <c r="I417" s="5" t="s">
        <v>159</v>
      </c>
      <c r="J417" s="28" t="s">
        <v>37</v>
      </c>
      <c r="L417" s="67">
        <f>$DC$616</f>
        <v>2707.2000000000003</v>
      </c>
      <c r="M417" s="5" t="s">
        <v>159</v>
      </c>
      <c r="N417" s="63" t="s">
        <v>3376</v>
      </c>
      <c r="P417" s="67">
        <f>$AMK$622</f>
        <v>2199.4</v>
      </c>
      <c r="Q417" s="5" t="s">
        <v>159</v>
      </c>
      <c r="R417" s="63" t="s">
        <v>753</v>
      </c>
      <c r="T417" s="67">
        <f>$EM$628</f>
        <v>1430.95</v>
      </c>
      <c r="U417" s="5" t="s">
        <v>159</v>
      </c>
      <c r="V417" s="63" t="s">
        <v>757</v>
      </c>
      <c r="X417" s="67">
        <f>$LB$634</f>
        <v>1041.0999999999999</v>
      </c>
      <c r="Y417" s="5" t="s">
        <v>159</v>
      </c>
      <c r="Z417" s="63" t="s">
        <v>141</v>
      </c>
      <c r="AB417" s="67">
        <f>$GF$640</f>
        <v>1031.5</v>
      </c>
      <c r="AC417" s="5" t="s">
        <v>159</v>
      </c>
      <c r="AD417" s="277" t="s">
        <v>2050</v>
      </c>
      <c r="AF417" s="67">
        <f>$ABR$646</f>
        <v>794.80000000000007</v>
      </c>
      <c r="AG417" s="5" t="s">
        <v>159</v>
      </c>
      <c r="AH417" s="277" t="s">
        <v>2016</v>
      </c>
      <c r="AJ417" s="67">
        <f>$SR$652</f>
        <v>672.6</v>
      </c>
      <c r="AK417" s="5" t="s">
        <v>159</v>
      </c>
      <c r="AL417" s="28" t="s">
        <v>155</v>
      </c>
      <c r="AN417" s="67">
        <f>$BS$658</f>
        <v>617.79999999999995</v>
      </c>
      <c r="AO417" s="5" t="s">
        <v>159</v>
      </c>
      <c r="AP417" s="63" t="s">
        <v>33</v>
      </c>
      <c r="AR417" s="67">
        <f>$BA$664</f>
        <v>370.70000000000005</v>
      </c>
      <c r="AS417" s="5" t="s">
        <v>159</v>
      </c>
      <c r="AT417" s="277" t="s">
        <v>2028</v>
      </c>
      <c r="AV417" s="67">
        <f>$ZY$670</f>
        <v>315.5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7" t="s">
        <v>2000</v>
      </c>
      <c r="D418" s="67">
        <f>$TJ$604</f>
        <v>6771</v>
      </c>
      <c r="E418" s="5" t="s">
        <v>160</v>
      </c>
      <c r="F418" s="63" t="s">
        <v>142</v>
      </c>
      <c r="H418" s="67">
        <f>$DU$610</f>
        <v>3228.8000000000006</v>
      </c>
      <c r="I418" s="5" t="s">
        <v>160</v>
      </c>
      <c r="J418" s="277" t="s">
        <v>2023</v>
      </c>
      <c r="L418" s="67">
        <f>$ZP$616</f>
        <v>2698</v>
      </c>
      <c r="M418" s="5" t="s">
        <v>160</v>
      </c>
      <c r="N418" s="277" t="s">
        <v>31</v>
      </c>
      <c r="P418" s="67">
        <f>$Z$622</f>
        <v>2198.5</v>
      </c>
      <c r="Q418" s="5" t="s">
        <v>160</v>
      </c>
      <c r="R418" s="277" t="s">
        <v>2021</v>
      </c>
      <c r="T418" s="67">
        <f>$YF$628</f>
        <v>1429</v>
      </c>
      <c r="U418" s="5" t="s">
        <v>160</v>
      </c>
      <c r="V418" s="63" t="s">
        <v>3371</v>
      </c>
      <c r="X418" s="67">
        <f>$AKR$634</f>
        <v>1038.6999999999998</v>
      </c>
      <c r="Y418" s="5" t="s">
        <v>160</v>
      </c>
      <c r="Z418" s="63" t="s">
        <v>778</v>
      </c>
      <c r="AB418" s="67">
        <f>$GX$640</f>
        <v>998.1</v>
      </c>
      <c r="AC418" s="5" t="s">
        <v>160</v>
      </c>
      <c r="AD418" s="277" t="s">
        <v>2028</v>
      </c>
      <c r="AF418" s="67">
        <f>$ZY$646</f>
        <v>790.90000000000009</v>
      </c>
      <c r="AG418" s="5" t="s">
        <v>160</v>
      </c>
      <c r="AH418" s="277" t="s">
        <v>11</v>
      </c>
      <c r="AJ418" s="67">
        <f>$CB$652</f>
        <v>660.4</v>
      </c>
      <c r="AK418" s="5" t="s">
        <v>160</v>
      </c>
      <c r="AL418" s="277" t="s">
        <v>27</v>
      </c>
      <c r="AN418" s="67">
        <f>$MC$658</f>
        <v>606.6</v>
      </c>
      <c r="AO418" s="5" t="s">
        <v>160</v>
      </c>
      <c r="AP418" s="28" t="s">
        <v>37</v>
      </c>
      <c r="AR418" s="67">
        <f>$DC$664</f>
        <v>368.9</v>
      </c>
      <c r="AS418" s="5" t="s">
        <v>160</v>
      </c>
      <c r="AT418" s="63" t="s">
        <v>3376</v>
      </c>
      <c r="AV418" s="67">
        <f>$AMK$670</f>
        <v>308.60000000000002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738</v>
      </c>
      <c r="D419" s="67">
        <f>$JI$604</f>
        <v>6761.6</v>
      </c>
      <c r="E419" s="5" t="s">
        <v>161</v>
      </c>
      <c r="F419" s="63" t="s">
        <v>753</v>
      </c>
      <c r="H419" s="67">
        <f>$EM$610</f>
        <v>3223.8</v>
      </c>
      <c r="I419" s="5" t="s">
        <v>161</v>
      </c>
      <c r="J419" s="63" t="s">
        <v>3381</v>
      </c>
      <c r="L419" s="67">
        <f>$AOM$616</f>
        <v>2663.6000000000004</v>
      </c>
      <c r="M419" s="5" t="s">
        <v>161</v>
      </c>
      <c r="N419" s="63" t="s">
        <v>790</v>
      </c>
      <c r="P419" s="67">
        <f>$IZ$622</f>
        <v>2191.1999999999998</v>
      </c>
      <c r="Q419" s="5" t="s">
        <v>161</v>
      </c>
      <c r="R419" s="277" t="s">
        <v>800</v>
      </c>
      <c r="T419" s="67">
        <f>$AR$628</f>
        <v>1425.4</v>
      </c>
      <c r="U419" s="5" t="s">
        <v>161</v>
      </c>
      <c r="V419" s="63" t="s">
        <v>728</v>
      </c>
      <c r="X419" s="67">
        <f>$TS$634</f>
        <v>1037.0999999999999</v>
      </c>
      <c r="Y419" s="5" t="s">
        <v>161</v>
      </c>
      <c r="Z419" s="63" t="s">
        <v>180</v>
      </c>
      <c r="AB419" s="67">
        <f>$AOD$640</f>
        <v>994.9</v>
      </c>
      <c r="AC419" s="5" t="s">
        <v>161</v>
      </c>
      <c r="AD419" s="277" t="s">
        <v>2006</v>
      </c>
      <c r="AF419" s="67">
        <f>$RZ$646</f>
        <v>787.1</v>
      </c>
      <c r="AG419" s="5" t="s">
        <v>161</v>
      </c>
      <c r="AH419" s="63" t="s">
        <v>33</v>
      </c>
      <c r="AJ419" s="67">
        <f>$BA$652</f>
        <v>659.59999999999991</v>
      </c>
      <c r="AK419" s="5" t="s">
        <v>161</v>
      </c>
      <c r="AL419" s="63" t="s">
        <v>180</v>
      </c>
      <c r="AN419" s="67">
        <f>$AOD$658</f>
        <v>604.80000000000007</v>
      </c>
      <c r="AO419" s="5" t="s">
        <v>161</v>
      </c>
      <c r="AP419" s="277" t="s">
        <v>2048</v>
      </c>
      <c r="AR419" s="67">
        <f>$AAH$664</f>
        <v>331.40000000000003</v>
      </c>
      <c r="AS419" s="5" t="s">
        <v>161</v>
      </c>
      <c r="AT419" s="277" t="s">
        <v>2021</v>
      </c>
      <c r="AV419" s="67">
        <f>$YF$670</f>
        <v>308.09999999999997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3368</v>
      </c>
      <c r="D420" s="67">
        <f>$AJQ$604</f>
        <v>6746.4</v>
      </c>
      <c r="E420" s="5" t="s">
        <v>163</v>
      </c>
      <c r="F420" s="277" t="s">
        <v>27</v>
      </c>
      <c r="H420" s="67">
        <f>$MC$610</f>
        <v>3189.5</v>
      </c>
      <c r="I420" s="5" t="s">
        <v>163</v>
      </c>
      <c r="J420" s="63" t="s">
        <v>33</v>
      </c>
      <c r="L420" s="67">
        <f>$BA$616</f>
        <v>2653.3</v>
      </c>
      <c r="M420" s="5" t="s">
        <v>163</v>
      </c>
      <c r="N420" s="219" t="s">
        <v>1644</v>
      </c>
      <c r="P420" s="67">
        <f>$UT$622</f>
        <v>2167.6999999999998</v>
      </c>
      <c r="Q420" s="5" t="s">
        <v>163</v>
      </c>
      <c r="R420" s="277" t="s">
        <v>2025</v>
      </c>
      <c r="T420" s="67">
        <f>$ZG$628</f>
        <v>1416.8</v>
      </c>
      <c r="U420" s="5" t="s">
        <v>163</v>
      </c>
      <c r="V420" s="277" t="s">
        <v>2050</v>
      </c>
      <c r="X420" s="67">
        <f>$ABR$634</f>
        <v>1035.6000000000001</v>
      </c>
      <c r="Y420" s="5" t="s">
        <v>163</v>
      </c>
      <c r="Z420" s="63" t="s">
        <v>3395</v>
      </c>
      <c r="AB420" s="67">
        <f>$ANL$640</f>
        <v>993.7</v>
      </c>
      <c r="AC420" s="5" t="s">
        <v>163</v>
      </c>
      <c r="AD420" s="219" t="s">
        <v>1643</v>
      </c>
      <c r="AF420" s="67">
        <f>$UB$646</f>
        <v>770.59999999999991</v>
      </c>
      <c r="AG420" s="5" t="s">
        <v>163</v>
      </c>
      <c r="AH420" s="63" t="s">
        <v>153</v>
      </c>
      <c r="AJ420" s="67">
        <f>$KA$652</f>
        <v>654</v>
      </c>
      <c r="AK420" s="5" t="s">
        <v>163</v>
      </c>
      <c r="AL420" s="277" t="s">
        <v>2023</v>
      </c>
      <c r="AN420" s="67">
        <f>$ZP$658</f>
        <v>597.5</v>
      </c>
      <c r="AO420" s="5" t="s">
        <v>163</v>
      </c>
      <c r="AP420" s="277" t="s">
        <v>2004</v>
      </c>
      <c r="AR420" s="67">
        <f>$SI$664</f>
        <v>321.5</v>
      </c>
      <c r="AS420" s="5" t="s">
        <v>163</v>
      </c>
      <c r="AT420" s="63" t="s">
        <v>738</v>
      </c>
      <c r="AV420" s="67">
        <f>$JI$670</f>
        <v>307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63" t="s">
        <v>778</v>
      </c>
      <c r="D421" s="67">
        <f>$GX$604</f>
        <v>6724</v>
      </c>
      <c r="E421" s="5" t="s">
        <v>275</v>
      </c>
      <c r="F421" s="63" t="s">
        <v>3390</v>
      </c>
      <c r="H421" s="67">
        <f>$APE$610</f>
        <v>3186.1000000000004</v>
      </c>
      <c r="I421" s="5" t="s">
        <v>275</v>
      </c>
      <c r="J421" s="219" t="s">
        <v>1657</v>
      </c>
      <c r="L421" s="67">
        <f>$RH$616</f>
        <v>2613</v>
      </c>
      <c r="M421" s="5" t="s">
        <v>275</v>
      </c>
      <c r="N421" s="277" t="s">
        <v>154</v>
      </c>
      <c r="P421" s="67">
        <f>$Q$622</f>
        <v>2160.9</v>
      </c>
      <c r="Q421" s="5" t="s">
        <v>275</v>
      </c>
      <c r="R421" s="277" t="s">
        <v>11</v>
      </c>
      <c r="T421" s="67">
        <f>$CB$628</f>
        <v>1413.85</v>
      </c>
      <c r="U421" s="5" t="s">
        <v>275</v>
      </c>
      <c r="V421" s="63" t="s">
        <v>25</v>
      </c>
      <c r="X421" s="67">
        <f>$BJ$634</f>
        <v>1029.3999999999999</v>
      </c>
      <c r="Y421" s="5" t="s">
        <v>275</v>
      </c>
      <c r="Z421" s="277" t="s">
        <v>2025</v>
      </c>
      <c r="AB421" s="67">
        <f>$ZG$640</f>
        <v>983.8</v>
      </c>
      <c r="AC421" s="5" t="s">
        <v>275</v>
      </c>
      <c r="AD421" s="277" t="s">
        <v>9</v>
      </c>
      <c r="AF421" s="67">
        <f>$LT$646</f>
        <v>751.7</v>
      </c>
      <c r="AG421" s="5" t="s">
        <v>275</v>
      </c>
      <c r="AH421" s="277" t="s">
        <v>3361</v>
      </c>
      <c r="AJ421" s="67">
        <f>$AHF$652</f>
        <v>612.90000000000009</v>
      </c>
      <c r="AK421" s="5" t="s">
        <v>275</v>
      </c>
      <c r="AL421" s="277" t="s">
        <v>800</v>
      </c>
      <c r="AN421" s="67">
        <f>$AR$658</f>
        <v>594.30000000000007</v>
      </c>
      <c r="AO421" s="5" t="s">
        <v>275</v>
      </c>
      <c r="AP421" s="63" t="s">
        <v>3371</v>
      </c>
      <c r="AR421" s="67">
        <f>$AKR$664</f>
        <v>318</v>
      </c>
      <c r="AS421" s="5" t="s">
        <v>275</v>
      </c>
      <c r="AT421" s="63" t="s">
        <v>3366</v>
      </c>
      <c r="AV421" s="67">
        <f>$AIY$670</f>
        <v>295.10000000000002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63" t="s">
        <v>757</v>
      </c>
      <c r="D422" s="67">
        <f>$LB$604</f>
        <v>6721.7</v>
      </c>
      <c r="E422" s="5" t="s">
        <v>276</v>
      </c>
      <c r="F422" s="277" t="s">
        <v>31</v>
      </c>
      <c r="H422" s="67">
        <f>$Z$610</f>
        <v>3156.9</v>
      </c>
      <c r="I422" s="5" t="s">
        <v>276</v>
      </c>
      <c r="J422" s="277" t="s">
        <v>2000</v>
      </c>
      <c r="L422" s="67">
        <f>$TJ$616</f>
        <v>2605.9</v>
      </c>
      <c r="M422" s="5" t="s">
        <v>276</v>
      </c>
      <c r="N422" s="277" t="s">
        <v>13</v>
      </c>
      <c r="P422" s="67">
        <f>$NV$622</f>
        <v>2160.4</v>
      </c>
      <c r="Q422" s="5" t="s">
        <v>276</v>
      </c>
      <c r="R422" s="63" t="s">
        <v>764</v>
      </c>
      <c r="T422" s="67">
        <f>$JR$628</f>
        <v>1411.35</v>
      </c>
      <c r="U422" s="5" t="s">
        <v>276</v>
      </c>
      <c r="V422" s="63" t="s">
        <v>33</v>
      </c>
      <c r="X422" s="67">
        <f>$BA$634</f>
        <v>1021</v>
      </c>
      <c r="Y422" s="5" t="s">
        <v>276</v>
      </c>
      <c r="Z422" s="63" t="s">
        <v>748</v>
      </c>
      <c r="AB422" s="67">
        <f>$GO$640</f>
        <v>972.6</v>
      </c>
      <c r="AC422" s="5" t="s">
        <v>276</v>
      </c>
      <c r="AD422" s="219" t="s">
        <v>1662</v>
      </c>
      <c r="AF422" s="67">
        <f>$HP$646</f>
        <v>720.59999999999991</v>
      </c>
      <c r="AG422" s="5" t="s">
        <v>276</v>
      </c>
      <c r="AH422" s="28" t="s">
        <v>155</v>
      </c>
      <c r="AJ422" s="67">
        <f>$BS$652</f>
        <v>612.5</v>
      </c>
      <c r="AK422" s="5" t="s">
        <v>276</v>
      </c>
      <c r="AL422" s="277" t="s">
        <v>2016</v>
      </c>
      <c r="AN422" s="67">
        <f>$SR$658</f>
        <v>587.79999999999995</v>
      </c>
      <c r="AO422" s="5" t="s">
        <v>276</v>
      </c>
      <c r="AP422" s="63" t="s">
        <v>3378</v>
      </c>
      <c r="AR422" s="67">
        <f>$ANC$664</f>
        <v>312.8</v>
      </c>
      <c r="AS422" s="5" t="s">
        <v>276</v>
      </c>
      <c r="AT422" s="63" t="s">
        <v>778</v>
      </c>
      <c r="AV422" s="67">
        <f>$GX$670</f>
        <v>289.79999999999995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63" t="s">
        <v>3376</v>
      </c>
      <c r="D423" s="67">
        <f>$AMK$604</f>
        <v>6721.7</v>
      </c>
      <c r="E423" s="5" t="s">
        <v>277</v>
      </c>
      <c r="F423" s="63" t="s">
        <v>153</v>
      </c>
      <c r="H423" s="67">
        <f>$KA$610</f>
        <v>3149.4</v>
      </c>
      <c r="I423" s="5" t="s">
        <v>277</v>
      </c>
      <c r="J423" s="277" t="s">
        <v>2024</v>
      </c>
      <c r="L423" s="67">
        <f>$ACA$616</f>
        <v>2588.1</v>
      </c>
      <c r="M423" s="5" t="s">
        <v>277</v>
      </c>
      <c r="N423" s="277" t="s">
        <v>2008</v>
      </c>
      <c r="P423" s="67">
        <f>$VC$622</f>
        <v>2147.5</v>
      </c>
      <c r="Q423" s="5" t="s">
        <v>277</v>
      </c>
      <c r="R423" s="277" t="s">
        <v>2009</v>
      </c>
      <c r="T423" s="67">
        <f>$VL$628</f>
        <v>1402.4</v>
      </c>
      <c r="U423" s="5" t="s">
        <v>277</v>
      </c>
      <c r="V423" s="277" t="s">
        <v>9</v>
      </c>
      <c r="X423" s="67">
        <f>$LT$634</f>
        <v>1019.9000000000001</v>
      </c>
      <c r="Y423" s="5" t="s">
        <v>277</v>
      </c>
      <c r="Z423" s="219" t="s">
        <v>1647</v>
      </c>
      <c r="AB423" s="67">
        <f>$FN$640</f>
        <v>968.5</v>
      </c>
      <c r="AC423" s="5" t="s">
        <v>277</v>
      </c>
      <c r="AD423" s="219" t="s">
        <v>1647</v>
      </c>
      <c r="AF423" s="67">
        <f>$FN$646</f>
        <v>684.9</v>
      </c>
      <c r="AG423" s="5" t="s">
        <v>277</v>
      </c>
      <c r="AH423" s="219" t="s">
        <v>1655</v>
      </c>
      <c r="AJ423" s="67">
        <f>$PO$652</f>
        <v>584.40000000000009</v>
      </c>
      <c r="AK423" s="5" t="s">
        <v>277</v>
      </c>
      <c r="AL423" s="63" t="s">
        <v>3367</v>
      </c>
      <c r="AN423" s="67">
        <f>$AJH$658</f>
        <v>583.20000000000005</v>
      </c>
      <c r="AO423" s="5" t="s">
        <v>277</v>
      </c>
      <c r="AP423" s="63" t="s">
        <v>790</v>
      </c>
      <c r="AR423" s="67">
        <f>$IZ$664</f>
        <v>308.29999999999995</v>
      </c>
      <c r="AS423" s="5" t="s">
        <v>277</v>
      </c>
      <c r="AT423" s="277" t="s">
        <v>2000</v>
      </c>
      <c r="AV423" s="67">
        <f>$TJ$670</f>
        <v>284.10000000000002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162</v>
      </c>
      <c r="D424" s="67">
        <f>$IQ$604</f>
        <v>6717.9</v>
      </c>
      <c r="E424" s="5" t="s">
        <v>278</v>
      </c>
      <c r="F424" s="277" t="s">
        <v>17</v>
      </c>
      <c r="H424" s="67">
        <f>$DL$610</f>
        <v>3146.9</v>
      </c>
      <c r="I424" s="5" t="s">
        <v>278</v>
      </c>
      <c r="J424" s="219" t="s">
        <v>1654</v>
      </c>
      <c r="L424" s="67">
        <f>$QY$616</f>
        <v>2574.7000000000003</v>
      </c>
      <c r="M424" s="5" t="s">
        <v>278</v>
      </c>
      <c r="N424" s="63" t="s">
        <v>21</v>
      </c>
      <c r="P424" s="67">
        <f>$H$622</f>
        <v>2130.1</v>
      </c>
      <c r="Q424" s="5" t="s">
        <v>278</v>
      </c>
      <c r="R424" s="277" t="s">
        <v>2028</v>
      </c>
      <c r="T424" s="67">
        <f>$ZY$628</f>
        <v>1383.2</v>
      </c>
      <c r="U424" s="5" t="s">
        <v>278</v>
      </c>
      <c r="V424" s="277" t="s">
        <v>17</v>
      </c>
      <c r="X424" s="67">
        <f>$DL$634</f>
        <v>1016.9</v>
      </c>
      <c r="Y424" s="5" t="s">
        <v>278</v>
      </c>
      <c r="Z424" s="63" t="s">
        <v>746</v>
      </c>
      <c r="AB424" s="67">
        <f>$FW$640</f>
        <v>938.09999999999991</v>
      </c>
      <c r="AC424" s="5" t="s">
        <v>278</v>
      </c>
      <c r="AD424" s="63" t="s">
        <v>728</v>
      </c>
      <c r="AF424" s="67">
        <f>$TS$646</f>
        <v>677.5</v>
      </c>
      <c r="AG424" s="5" t="s">
        <v>278</v>
      </c>
      <c r="AH424" s="277" t="s">
        <v>779</v>
      </c>
      <c r="AJ424" s="67">
        <f>$AI$652</f>
        <v>583</v>
      </c>
      <c r="AK424" s="5" t="s">
        <v>278</v>
      </c>
      <c r="AL424" s="277" t="s">
        <v>17</v>
      </c>
      <c r="AN424" s="67">
        <f>$DL$658</f>
        <v>577.6</v>
      </c>
      <c r="AO424" s="5" t="s">
        <v>278</v>
      </c>
      <c r="AP424" s="63" t="s">
        <v>3390</v>
      </c>
      <c r="AR424" s="67">
        <f>$APE$664</f>
        <v>306.39999999999998</v>
      </c>
      <c r="AS424" s="5" t="s">
        <v>278</v>
      </c>
      <c r="AT424" s="63" t="s">
        <v>3367</v>
      </c>
      <c r="AV424" s="67">
        <f>$AJH$670</f>
        <v>281.60000000000002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63" t="s">
        <v>796</v>
      </c>
      <c r="D425" s="67">
        <f>$KJ$604</f>
        <v>6685.2</v>
      </c>
      <c r="E425" s="5" t="s">
        <v>735</v>
      </c>
      <c r="F425" s="219" t="s">
        <v>1653</v>
      </c>
      <c r="H425" s="67">
        <f>$ML$610</f>
        <v>3140.0999999999995</v>
      </c>
      <c r="I425" s="5" t="s">
        <v>735</v>
      </c>
      <c r="J425" s="63" t="s">
        <v>3368</v>
      </c>
      <c r="L425" s="67">
        <f>$AJQ$616</f>
        <v>2572.5000000000005</v>
      </c>
      <c r="M425" s="5" t="s">
        <v>735</v>
      </c>
      <c r="N425" s="63" t="s">
        <v>3391</v>
      </c>
      <c r="P425" s="67">
        <f>$APN$622</f>
        <v>2087</v>
      </c>
      <c r="Q425" s="5" t="s">
        <v>735</v>
      </c>
      <c r="R425" s="63" t="s">
        <v>3378</v>
      </c>
      <c r="T425" s="67">
        <f>$ANC$628</f>
        <v>1380.25</v>
      </c>
      <c r="U425" s="5" t="s">
        <v>735</v>
      </c>
      <c r="V425" s="277" t="s">
        <v>1</v>
      </c>
      <c r="X425" s="67">
        <f>$TA$634</f>
        <v>1005.5</v>
      </c>
      <c r="Y425" s="5" t="s">
        <v>735</v>
      </c>
      <c r="Z425" s="219" t="s">
        <v>1644</v>
      </c>
      <c r="AB425" s="67">
        <f>$UT$640</f>
        <v>936.1</v>
      </c>
      <c r="AC425" s="5" t="s">
        <v>735</v>
      </c>
      <c r="AD425" s="277" t="s">
        <v>2004</v>
      </c>
      <c r="AF425" s="67">
        <f>$SI$646</f>
        <v>670.6</v>
      </c>
      <c r="AG425" s="5" t="s">
        <v>735</v>
      </c>
      <c r="AH425" s="63" t="s">
        <v>755</v>
      </c>
      <c r="AJ425" s="67">
        <f>$OW$652</f>
        <v>582.29999999999995</v>
      </c>
      <c r="AK425" s="5" t="s">
        <v>735</v>
      </c>
      <c r="AL425" s="277" t="s">
        <v>2025</v>
      </c>
      <c r="AN425" s="67">
        <f>$ZG$658</f>
        <v>557.80000000000007</v>
      </c>
      <c r="AO425" s="5" t="s">
        <v>735</v>
      </c>
      <c r="AP425" s="63" t="s">
        <v>728</v>
      </c>
      <c r="AR425" s="67">
        <f>$TS$664</f>
        <v>305.29999999999995</v>
      </c>
      <c r="AS425" s="5" t="s">
        <v>735</v>
      </c>
      <c r="AT425" s="63" t="s">
        <v>142</v>
      </c>
      <c r="AV425" s="67">
        <f>$DU$670</f>
        <v>270.70000000000005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1659</v>
      </c>
      <c r="D426" s="67">
        <f>$PF$604</f>
        <v>6685.2</v>
      </c>
      <c r="E426" s="5" t="s">
        <v>736</v>
      </c>
      <c r="F426" s="63" t="s">
        <v>21</v>
      </c>
      <c r="H426" s="67">
        <f>$H$610</f>
        <v>3103.2000000000003</v>
      </c>
      <c r="I426" s="5" t="s">
        <v>736</v>
      </c>
      <c r="J426" s="63" t="s">
        <v>3365</v>
      </c>
      <c r="L426" s="67">
        <f>$AIP$616</f>
        <v>2556.1999999999998</v>
      </c>
      <c r="M426" s="5" t="s">
        <v>736</v>
      </c>
      <c r="N426" s="63" t="s">
        <v>3382</v>
      </c>
      <c r="P426" s="67">
        <f>$AOV$622</f>
        <v>2060.9</v>
      </c>
      <c r="Q426" s="5" t="s">
        <v>736</v>
      </c>
      <c r="R426" s="277" t="s">
        <v>2024</v>
      </c>
      <c r="T426" s="67">
        <f>$ACA$628</f>
        <v>1378.4</v>
      </c>
      <c r="U426" s="5" t="s">
        <v>736</v>
      </c>
      <c r="V426" s="63" t="s">
        <v>746</v>
      </c>
      <c r="X426" s="67">
        <f>$FW$634</f>
        <v>994.9</v>
      </c>
      <c r="Y426" s="5" t="s">
        <v>736</v>
      </c>
      <c r="Z426" s="63" t="s">
        <v>162</v>
      </c>
      <c r="AB426" s="67">
        <f>$IQ$640</f>
        <v>935.6</v>
      </c>
      <c r="AC426" s="5" t="s">
        <v>736</v>
      </c>
      <c r="AD426" s="277" t="s">
        <v>2155</v>
      </c>
      <c r="AF426" s="67">
        <f>$XN$646</f>
        <v>656.40000000000009</v>
      </c>
      <c r="AG426" s="5" t="s">
        <v>736</v>
      </c>
      <c r="AH426" s="219" t="s">
        <v>1647</v>
      </c>
      <c r="AJ426" s="67">
        <f>$FN$652</f>
        <v>577.4</v>
      </c>
      <c r="AK426" s="5" t="s">
        <v>736</v>
      </c>
      <c r="AL426" s="219" t="s">
        <v>1652</v>
      </c>
      <c r="AN426" s="67">
        <f>$ON$658</f>
        <v>552.29999999999995</v>
      </c>
      <c r="AO426" s="5" t="s">
        <v>736</v>
      </c>
      <c r="AP426" s="63" t="s">
        <v>757</v>
      </c>
      <c r="AR426" s="67">
        <f>$LB$664</f>
        <v>290</v>
      </c>
      <c r="AS426" s="5" t="s">
        <v>736</v>
      </c>
      <c r="AT426" s="63" t="s">
        <v>771</v>
      </c>
      <c r="AV426" s="67">
        <f>$MU$670</f>
        <v>268.3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3377</v>
      </c>
      <c r="D427" s="67">
        <f>$AMT$604</f>
        <v>6645.2999999999993</v>
      </c>
      <c r="E427" s="5" t="s">
        <v>737</v>
      </c>
      <c r="F427" s="277" t="s">
        <v>15</v>
      </c>
      <c r="H427" s="67">
        <f>$HY$610</f>
        <v>3050.2000000000003</v>
      </c>
      <c r="I427" s="5" t="s">
        <v>737</v>
      </c>
      <c r="J427" s="63" t="s">
        <v>3370</v>
      </c>
      <c r="L427" s="67">
        <f>$AKI$616</f>
        <v>2547.3000000000002</v>
      </c>
      <c r="M427" s="5" t="s">
        <v>737</v>
      </c>
      <c r="N427" s="63" t="s">
        <v>162</v>
      </c>
      <c r="P427" s="67">
        <f>$IQ$622</f>
        <v>2060.6999999999998</v>
      </c>
      <c r="Q427" s="5" t="s">
        <v>737</v>
      </c>
      <c r="R427" s="277" t="s">
        <v>2051</v>
      </c>
      <c r="T427" s="67">
        <f>$AAZ$628</f>
        <v>1375.5000000000002</v>
      </c>
      <c r="U427" s="5" t="s">
        <v>737</v>
      </c>
      <c r="V427" s="277" t="s">
        <v>783</v>
      </c>
      <c r="X427" s="67">
        <f>$CK$634</f>
        <v>993.1</v>
      </c>
      <c r="Y427" s="5" t="s">
        <v>737</v>
      </c>
      <c r="Z427" s="63" t="s">
        <v>3376</v>
      </c>
      <c r="AB427" s="67">
        <f>$AMK$640</f>
        <v>921.90000000000009</v>
      </c>
      <c r="AC427" s="5" t="s">
        <v>737</v>
      </c>
      <c r="AD427" s="63" t="s">
        <v>3381</v>
      </c>
      <c r="AF427" s="67">
        <f>$AOM$646</f>
        <v>655</v>
      </c>
      <c r="AG427" s="5" t="s">
        <v>737</v>
      </c>
      <c r="AH427" s="63" t="s">
        <v>738</v>
      </c>
      <c r="AJ427" s="67">
        <f>$JI$652</f>
        <v>572.20000000000005</v>
      </c>
      <c r="AK427" s="5" t="s">
        <v>737</v>
      </c>
      <c r="AL427" s="277" t="s">
        <v>154</v>
      </c>
      <c r="AN427" s="67">
        <f>$Q$658</f>
        <v>551.20000000000005</v>
      </c>
      <c r="AO427" s="5" t="s">
        <v>737</v>
      </c>
      <c r="AP427" s="63" t="s">
        <v>3369</v>
      </c>
      <c r="AR427" s="67">
        <f>$AJZ$664</f>
        <v>277.2</v>
      </c>
      <c r="AS427" s="5" t="s">
        <v>737</v>
      </c>
      <c r="AT427" s="277" t="s">
        <v>2025</v>
      </c>
      <c r="AV427" s="67">
        <f>$ZG$670</f>
        <v>266.60000000000002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3378</v>
      </c>
      <c r="D428" s="67">
        <f>$ANC$604</f>
        <v>6621.1</v>
      </c>
      <c r="E428" s="5" t="s">
        <v>739</v>
      </c>
      <c r="F428" s="219" t="s">
        <v>1659</v>
      </c>
      <c r="H428" s="67">
        <f>$PF$610</f>
        <v>3041.3999999999996</v>
      </c>
      <c r="I428" s="5" t="s">
        <v>739</v>
      </c>
      <c r="J428" s="63" t="s">
        <v>3369</v>
      </c>
      <c r="L428" s="67">
        <f>$AJZ$616</f>
        <v>2536.5</v>
      </c>
      <c r="M428" s="5" t="s">
        <v>739</v>
      </c>
      <c r="N428" s="219" t="s">
        <v>1659</v>
      </c>
      <c r="P428" s="67">
        <f>$PF$622</f>
        <v>2060.6999999999998</v>
      </c>
      <c r="Q428" s="5" t="s">
        <v>739</v>
      </c>
      <c r="R428" s="219" t="s">
        <v>1652</v>
      </c>
      <c r="T428" s="67">
        <f>$ON$628</f>
        <v>1324.2</v>
      </c>
      <c r="U428" s="5" t="s">
        <v>739</v>
      </c>
      <c r="V428" s="63" t="s">
        <v>3365</v>
      </c>
      <c r="X428" s="67">
        <f>$AIP$634</f>
        <v>978.2</v>
      </c>
      <c r="Y428" s="5" t="s">
        <v>739</v>
      </c>
      <c r="Z428" s="277" t="s">
        <v>2023</v>
      </c>
      <c r="AB428" s="67">
        <f>$ZP$640</f>
        <v>896.40000000000009</v>
      </c>
      <c r="AC428" s="5" t="s">
        <v>739</v>
      </c>
      <c r="AD428" s="219" t="s">
        <v>1656</v>
      </c>
      <c r="AF428" s="67">
        <f>$QP$646</f>
        <v>638.29999999999995</v>
      </c>
      <c r="AG428" s="5" t="s">
        <v>739</v>
      </c>
      <c r="AH428" s="219" t="s">
        <v>1643</v>
      </c>
      <c r="AJ428" s="67">
        <f>$UB$652</f>
        <v>567.4</v>
      </c>
      <c r="AK428" s="5" t="s">
        <v>739</v>
      </c>
      <c r="AL428" s="277" t="s">
        <v>2028</v>
      </c>
      <c r="AN428" s="67">
        <f>$ZY$658</f>
        <v>548.70000000000005</v>
      </c>
      <c r="AO428" s="5" t="s">
        <v>739</v>
      </c>
      <c r="AP428" s="277" t="s">
        <v>3361</v>
      </c>
      <c r="AR428" s="67">
        <f>$AHF$664</f>
        <v>269.40000000000003</v>
      </c>
      <c r="AS428" s="5" t="s">
        <v>739</v>
      </c>
      <c r="AT428" s="63" t="s">
        <v>3371</v>
      </c>
      <c r="AV428" s="67">
        <f>$AKR$670</f>
        <v>258.89999999999998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3371</v>
      </c>
      <c r="D429" s="67">
        <f>$AKR$604</f>
        <v>6609.2999999999993</v>
      </c>
      <c r="E429" s="5" t="s">
        <v>745</v>
      </c>
      <c r="F429" s="63" t="s">
        <v>33</v>
      </c>
      <c r="H429" s="67">
        <f>$BA$610</f>
        <v>3038.6000000000004</v>
      </c>
      <c r="I429" s="5" t="s">
        <v>745</v>
      </c>
      <c r="J429" s="219" t="s">
        <v>1647</v>
      </c>
      <c r="L429" s="67">
        <f>$FN$616</f>
        <v>2519</v>
      </c>
      <c r="M429" s="5" t="s">
        <v>745</v>
      </c>
      <c r="N429" s="277" t="s">
        <v>17</v>
      </c>
      <c r="P429" s="67">
        <f>$DL$622</f>
        <v>2031.6999999999998</v>
      </c>
      <c r="Q429" s="5" t="s">
        <v>745</v>
      </c>
      <c r="R429" s="277" t="s">
        <v>783</v>
      </c>
      <c r="T429" s="67">
        <f>$CK$628</f>
        <v>1307.9000000000001</v>
      </c>
      <c r="U429" s="5" t="s">
        <v>745</v>
      </c>
      <c r="V429" s="277" t="s">
        <v>2021</v>
      </c>
      <c r="X429" s="67">
        <f>$YF$634</f>
        <v>972.5</v>
      </c>
      <c r="Y429" s="5" t="s">
        <v>745</v>
      </c>
      <c r="Z429" s="277" t="s">
        <v>2028</v>
      </c>
      <c r="AB429" s="67">
        <f>$ZY$640</f>
        <v>893.59999999999991</v>
      </c>
      <c r="AC429" s="5" t="s">
        <v>745</v>
      </c>
      <c r="AD429" s="63" t="s">
        <v>180</v>
      </c>
      <c r="AF429" s="67">
        <f>$AOD$646</f>
        <v>633.20000000000005</v>
      </c>
      <c r="AG429" s="5" t="s">
        <v>745</v>
      </c>
      <c r="AH429" s="219" t="s">
        <v>1656</v>
      </c>
      <c r="AJ429" s="67">
        <f>$QP$652</f>
        <v>567.29999999999995</v>
      </c>
      <c r="AK429" s="5" t="s">
        <v>745</v>
      </c>
      <c r="AL429" s="219" t="s">
        <v>1647</v>
      </c>
      <c r="AN429" s="67">
        <f>$FN$658</f>
        <v>548.5</v>
      </c>
      <c r="AO429" s="5" t="s">
        <v>745</v>
      </c>
      <c r="AP429" s="63" t="s">
        <v>771</v>
      </c>
      <c r="AR429" s="67">
        <f>$MU$664</f>
        <v>269.2</v>
      </c>
      <c r="AS429" s="5" t="s">
        <v>745</v>
      </c>
      <c r="AT429" s="63" t="s">
        <v>757</v>
      </c>
      <c r="AV429" s="67">
        <f>$LB$670</f>
        <v>254.89999999999998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19" t="s">
        <v>1643</v>
      </c>
      <c r="D430" s="67">
        <f>$UB$604</f>
        <v>6602.1999999999989</v>
      </c>
      <c r="E430" s="5" t="s">
        <v>747</v>
      </c>
      <c r="F430" s="63" t="s">
        <v>3382</v>
      </c>
      <c r="H430" s="67">
        <f>$AOV$610</f>
        <v>3025.4999999999995</v>
      </c>
      <c r="I430" s="5" t="s">
        <v>747</v>
      </c>
      <c r="J430" s="277" t="s">
        <v>2016</v>
      </c>
      <c r="L430" s="67">
        <f>$SR$616</f>
        <v>2511.3000000000002</v>
      </c>
      <c r="M430" s="5" t="s">
        <v>747</v>
      </c>
      <c r="N430" s="277" t="s">
        <v>27</v>
      </c>
      <c r="P430" s="67">
        <f>$MC$622</f>
        <v>2025.5</v>
      </c>
      <c r="Q430" s="5" t="s">
        <v>747</v>
      </c>
      <c r="R430" s="63" t="s">
        <v>3373</v>
      </c>
      <c r="T430" s="67">
        <f>$ALJ$628</f>
        <v>1295.5999999999999</v>
      </c>
      <c r="U430" s="5" t="s">
        <v>747</v>
      </c>
      <c r="V430" s="63" t="s">
        <v>738</v>
      </c>
      <c r="X430" s="67">
        <f>$JI$634</f>
        <v>971.8</v>
      </c>
      <c r="Y430" s="5" t="s">
        <v>747</v>
      </c>
      <c r="Z430" s="277" t="s">
        <v>2000</v>
      </c>
      <c r="AB430" s="67">
        <f>$TJ$640</f>
        <v>891.8</v>
      </c>
      <c r="AC430" s="5" t="s">
        <v>747</v>
      </c>
      <c r="AD430" s="277" t="s">
        <v>2001</v>
      </c>
      <c r="AF430" s="67">
        <f>$WM$646</f>
        <v>628.6</v>
      </c>
      <c r="AG430" s="5" t="s">
        <v>747</v>
      </c>
      <c r="AH430" s="63" t="s">
        <v>21</v>
      </c>
      <c r="AJ430" s="67">
        <f>$H$652</f>
        <v>532</v>
      </c>
      <c r="AK430" s="5" t="s">
        <v>747</v>
      </c>
      <c r="AL430" s="63" t="s">
        <v>3371</v>
      </c>
      <c r="AN430" s="67">
        <f>$AKR$658</f>
        <v>546.5</v>
      </c>
      <c r="AO430" s="5" t="s">
        <v>747</v>
      </c>
      <c r="AP430" s="63" t="s">
        <v>753</v>
      </c>
      <c r="AR430" s="67">
        <f>$EM$664</f>
        <v>260.2</v>
      </c>
      <c r="AS430" s="5" t="s">
        <v>747</v>
      </c>
      <c r="AT430" s="219" t="s">
        <v>1652</v>
      </c>
      <c r="AV430" s="67">
        <f>$ON$670</f>
        <v>251.6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3375</v>
      </c>
      <c r="D431" s="67">
        <f>$AMB$604</f>
        <v>6597.0999999999995</v>
      </c>
      <c r="E431" s="5" t="s">
        <v>750</v>
      </c>
      <c r="F431" s="63" t="s">
        <v>3394</v>
      </c>
      <c r="H431" s="67">
        <f>$AQF$610</f>
        <v>2972.6000000000004</v>
      </c>
      <c r="I431" s="5" t="s">
        <v>750</v>
      </c>
      <c r="J431" s="63" t="s">
        <v>733</v>
      </c>
      <c r="L431" s="67">
        <f>$HG$616</f>
        <v>2497.4</v>
      </c>
      <c r="M431" s="5" t="s">
        <v>750</v>
      </c>
      <c r="N431" s="277" t="s">
        <v>2004</v>
      </c>
      <c r="P431" s="67">
        <f>$SI$622</f>
        <v>2007.3</v>
      </c>
      <c r="Q431" s="5" t="s">
        <v>750</v>
      </c>
      <c r="R431" s="219" t="s">
        <v>1647</v>
      </c>
      <c r="T431" s="67">
        <f>$FN$628</f>
        <v>1286.4499999999998</v>
      </c>
      <c r="U431" s="5" t="s">
        <v>750</v>
      </c>
      <c r="V431" s="63" t="s">
        <v>3366</v>
      </c>
      <c r="X431" s="67">
        <f>$AIY$634</f>
        <v>968.50000000000011</v>
      </c>
      <c r="Y431" s="5" t="s">
        <v>750</v>
      </c>
      <c r="Z431" s="63" t="s">
        <v>764</v>
      </c>
      <c r="AB431" s="67">
        <f>$JR$640</f>
        <v>885.4</v>
      </c>
      <c r="AC431" s="5" t="s">
        <v>750</v>
      </c>
      <c r="AD431" s="63" t="s">
        <v>3377</v>
      </c>
      <c r="AF431" s="67">
        <f>$AMT$646</f>
        <v>616.49999999999989</v>
      </c>
      <c r="AG431" s="5" t="s">
        <v>750</v>
      </c>
      <c r="AH431" s="277" t="s">
        <v>3362</v>
      </c>
      <c r="AJ431" s="67">
        <f>$AHO$652</f>
        <v>521.5</v>
      </c>
      <c r="AK431" s="5" t="s">
        <v>750</v>
      </c>
      <c r="AL431" s="63" t="s">
        <v>3366</v>
      </c>
      <c r="AN431" s="67">
        <f>$AIY$658</f>
        <v>533.4</v>
      </c>
      <c r="AO431" s="5" t="s">
        <v>750</v>
      </c>
      <c r="AP431" s="277" t="s">
        <v>27</v>
      </c>
      <c r="AR431" s="67">
        <f>$MC$664</f>
        <v>256.89999999999998</v>
      </c>
      <c r="AS431" s="5" t="s">
        <v>750</v>
      </c>
      <c r="AT431" s="63" t="s">
        <v>3370</v>
      </c>
      <c r="AV431" s="67">
        <f>$AKI$670</f>
        <v>247.8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153</v>
      </c>
      <c r="D432" s="67">
        <f>$KA$604</f>
        <v>6520.2</v>
      </c>
      <c r="E432" s="5" t="s">
        <v>751</v>
      </c>
      <c r="F432" s="277" t="s">
        <v>1</v>
      </c>
      <c r="H432" s="67">
        <f>$TA$610</f>
        <v>2969.9</v>
      </c>
      <c r="I432" s="5" t="s">
        <v>751</v>
      </c>
      <c r="J432" s="219" t="s">
        <v>1662</v>
      </c>
      <c r="L432" s="67">
        <f>$HP$616</f>
        <v>2445.4</v>
      </c>
      <c r="M432" s="5" t="s">
        <v>751</v>
      </c>
      <c r="N432" s="277" t="s">
        <v>15</v>
      </c>
      <c r="P432" s="67">
        <f>$HY$622</f>
        <v>1968.9999999999998</v>
      </c>
      <c r="Q432" s="5" t="s">
        <v>751</v>
      </c>
      <c r="R432" s="63" t="s">
        <v>3372</v>
      </c>
      <c r="T432" s="67">
        <f>$ALA$628</f>
        <v>1269.9000000000001</v>
      </c>
      <c r="U432" s="5" t="s">
        <v>751</v>
      </c>
      <c r="V432" s="219" t="s">
        <v>1662</v>
      </c>
      <c r="X432" s="67">
        <f>$HP$634</f>
        <v>954</v>
      </c>
      <c r="Y432" s="5" t="s">
        <v>751</v>
      </c>
      <c r="Z432" s="63" t="s">
        <v>142</v>
      </c>
      <c r="AB432" s="67">
        <f>$DU$640</f>
        <v>866.3</v>
      </c>
      <c r="AC432" s="5" t="s">
        <v>751</v>
      </c>
      <c r="AD432" s="63" t="s">
        <v>748</v>
      </c>
      <c r="AF432" s="67">
        <f>$GO$646</f>
        <v>610</v>
      </c>
      <c r="AG432" s="5" t="s">
        <v>751</v>
      </c>
      <c r="AH432" s="63" t="s">
        <v>3369</v>
      </c>
      <c r="AJ432" s="67">
        <f>$AJZ$652</f>
        <v>514</v>
      </c>
      <c r="AK432" s="5" t="s">
        <v>751</v>
      </c>
      <c r="AL432" s="63" t="s">
        <v>3378</v>
      </c>
      <c r="AN432" s="67">
        <f>$ANC$658</f>
        <v>527</v>
      </c>
      <c r="AO432" s="5" t="s">
        <v>751</v>
      </c>
      <c r="AP432" s="219" t="s">
        <v>1643</v>
      </c>
      <c r="AR432" s="67">
        <f>$UB$664</f>
        <v>256.2</v>
      </c>
      <c r="AS432" s="5" t="s">
        <v>751</v>
      </c>
      <c r="AT432" s="277" t="s">
        <v>9</v>
      </c>
      <c r="AV432" s="67">
        <f>$LT$670</f>
        <v>243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3370</v>
      </c>
      <c r="D433" s="67">
        <f>$AKI$604</f>
        <v>6520.2</v>
      </c>
      <c r="E433" s="5" t="s">
        <v>754</v>
      </c>
      <c r="F433" s="277" t="s">
        <v>9</v>
      </c>
      <c r="H433" s="67">
        <f>$LT$610</f>
        <v>2963</v>
      </c>
      <c r="I433" s="5" t="s">
        <v>754</v>
      </c>
      <c r="J433" s="219" t="s">
        <v>1660</v>
      </c>
      <c r="L433" s="67">
        <f>$ND$616</f>
        <v>2437.1000000000004</v>
      </c>
      <c r="M433" s="5" t="s">
        <v>754</v>
      </c>
      <c r="N433" s="219" t="s">
        <v>1653</v>
      </c>
      <c r="P433" s="67">
        <f>$ML$622</f>
        <v>1947.6</v>
      </c>
      <c r="Q433" s="5" t="s">
        <v>754</v>
      </c>
      <c r="R433" s="219" t="s">
        <v>1659</v>
      </c>
      <c r="T433" s="67">
        <f>$PF$628</f>
        <v>1253.8500000000001</v>
      </c>
      <c r="U433" s="5" t="s">
        <v>754</v>
      </c>
      <c r="V433" s="63" t="s">
        <v>733</v>
      </c>
      <c r="X433" s="67">
        <f>$HG$634</f>
        <v>949.6</v>
      </c>
      <c r="Y433" s="5" t="s">
        <v>754</v>
      </c>
      <c r="Z433" s="63" t="s">
        <v>734</v>
      </c>
      <c r="AB433" s="67">
        <f>$LK$640</f>
        <v>848.69999999999993</v>
      </c>
      <c r="AC433" s="5" t="s">
        <v>754</v>
      </c>
      <c r="AD433" s="63" t="s">
        <v>778</v>
      </c>
      <c r="AF433" s="67">
        <f>$GX$646</f>
        <v>608</v>
      </c>
      <c r="AG433" s="5" t="s">
        <v>754</v>
      </c>
      <c r="AH433" s="63" t="s">
        <v>764</v>
      </c>
      <c r="AJ433" s="67">
        <f>$JR$652</f>
        <v>476.6</v>
      </c>
      <c r="AK433" s="5" t="s">
        <v>754</v>
      </c>
      <c r="AL433" s="63" t="s">
        <v>3365</v>
      </c>
      <c r="AN433" s="67">
        <f>$AIP$658</f>
        <v>494</v>
      </c>
      <c r="AO433" s="5" t="s">
        <v>754</v>
      </c>
      <c r="AP433" s="277" t="s">
        <v>9</v>
      </c>
      <c r="AR433" s="67">
        <f>$LT$664</f>
        <v>249.3</v>
      </c>
      <c r="AS433" s="5" t="s">
        <v>754</v>
      </c>
      <c r="AT433" s="63" t="s">
        <v>746</v>
      </c>
      <c r="AV433" s="67">
        <f>$FW$670</f>
        <v>241.3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3369</v>
      </c>
      <c r="D434" s="67">
        <f>$AJZ$604</f>
        <v>6489.5499999999993</v>
      </c>
      <c r="E434" s="5" t="s">
        <v>756</v>
      </c>
      <c r="F434" s="63" t="s">
        <v>3366</v>
      </c>
      <c r="H434" s="67">
        <f>$AIY$610</f>
        <v>2943.0000000000005</v>
      </c>
      <c r="I434" s="5" t="s">
        <v>756</v>
      </c>
      <c r="J434" s="277" t="s">
        <v>779</v>
      </c>
      <c r="L434" s="67">
        <f>$AI$616</f>
        <v>2434.1000000000004</v>
      </c>
      <c r="M434" s="5" t="s">
        <v>756</v>
      </c>
      <c r="N434" s="63" t="s">
        <v>757</v>
      </c>
      <c r="P434" s="67">
        <f>$LB$622</f>
        <v>1936.6999999999998</v>
      </c>
      <c r="Q434" s="5" t="s">
        <v>756</v>
      </c>
      <c r="R434" s="277" t="s">
        <v>9</v>
      </c>
      <c r="T434" s="67">
        <f>$LT$628</f>
        <v>1253.75</v>
      </c>
      <c r="U434" s="5" t="s">
        <v>756</v>
      </c>
      <c r="V434" s="277" t="s">
        <v>31</v>
      </c>
      <c r="X434" s="67">
        <f>$Z$634</f>
        <v>935.2</v>
      </c>
      <c r="Y434" s="5" t="s">
        <v>756</v>
      </c>
      <c r="Z434" s="277" t="s">
        <v>13</v>
      </c>
      <c r="AB434" s="67">
        <f>$NV$640</f>
        <v>846.49999999999989</v>
      </c>
      <c r="AC434" s="5" t="s">
        <v>756</v>
      </c>
      <c r="AD434" s="63" t="s">
        <v>3394</v>
      </c>
      <c r="AF434" s="67">
        <f>$AQF$646</f>
        <v>598.6</v>
      </c>
      <c r="AG434" s="5" t="s">
        <v>756</v>
      </c>
      <c r="AH434" s="277" t="s">
        <v>31</v>
      </c>
      <c r="AJ434" s="67">
        <f>$Z$652</f>
        <v>475.90000000000003</v>
      </c>
      <c r="AK434" s="5" t="s">
        <v>756</v>
      </c>
      <c r="AL434" s="63" t="s">
        <v>3363</v>
      </c>
      <c r="AN434" s="67">
        <f>$AHX$658</f>
        <v>487.4</v>
      </c>
      <c r="AO434" s="5" t="s">
        <v>756</v>
      </c>
      <c r="AP434" s="277" t="s">
        <v>2008</v>
      </c>
      <c r="AR434" s="67">
        <f>$VC$664</f>
        <v>249.1</v>
      </c>
      <c r="AS434" s="5" t="s">
        <v>756</v>
      </c>
      <c r="AT434" s="63" t="s">
        <v>3395</v>
      </c>
      <c r="AV434" s="67">
        <f>$ANL$670</f>
        <v>241.2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277" t="s">
        <v>800</v>
      </c>
      <c r="D435" s="67">
        <f>$AR$604</f>
        <v>6455.2499999999991</v>
      </c>
      <c r="E435" s="5" t="s">
        <v>761</v>
      </c>
      <c r="F435" s="277" t="s">
        <v>2008</v>
      </c>
      <c r="H435" s="67">
        <f>$VC$610</f>
        <v>2916.5</v>
      </c>
      <c r="I435" s="5" t="s">
        <v>761</v>
      </c>
      <c r="J435" s="277" t="s">
        <v>17</v>
      </c>
      <c r="L435" s="67">
        <f>$DL$616</f>
        <v>2421.5</v>
      </c>
      <c r="M435" s="5" t="s">
        <v>761</v>
      </c>
      <c r="N435" s="277" t="s">
        <v>1</v>
      </c>
      <c r="P435" s="67">
        <f>$TA$622</f>
        <v>1908.1</v>
      </c>
      <c r="Q435" s="5" t="s">
        <v>761</v>
      </c>
      <c r="R435" s="277" t="s">
        <v>154</v>
      </c>
      <c r="T435" s="67">
        <f>$Q$628</f>
        <v>1246.25</v>
      </c>
      <c r="U435" s="5" t="s">
        <v>761</v>
      </c>
      <c r="V435" s="63" t="s">
        <v>3364</v>
      </c>
      <c r="X435" s="67">
        <f>$AIG$634</f>
        <v>931.1</v>
      </c>
      <c r="Y435" s="5" t="s">
        <v>761</v>
      </c>
      <c r="Z435" s="277" t="s">
        <v>31</v>
      </c>
      <c r="AB435" s="67">
        <f>$Z$640</f>
        <v>843</v>
      </c>
      <c r="AC435" s="5" t="s">
        <v>761</v>
      </c>
      <c r="AD435" s="277" t="s">
        <v>2000</v>
      </c>
      <c r="AF435" s="67">
        <f>$TJ$646</f>
        <v>591.6</v>
      </c>
      <c r="AG435" s="5" t="s">
        <v>761</v>
      </c>
      <c r="AH435" s="219" t="s">
        <v>1654</v>
      </c>
      <c r="AJ435" s="67">
        <f>$QY$652</f>
        <v>470.69999999999993</v>
      </c>
      <c r="AK435" s="5" t="s">
        <v>761</v>
      </c>
      <c r="AL435" s="277" t="s">
        <v>2051</v>
      </c>
      <c r="AN435" s="67">
        <f>$AAZ$658</f>
        <v>483.2</v>
      </c>
      <c r="AO435" s="5" t="s">
        <v>761</v>
      </c>
      <c r="AP435" s="219" t="s">
        <v>1656</v>
      </c>
      <c r="AR435" s="67">
        <f>$QP$664</f>
        <v>243.4</v>
      </c>
      <c r="AS435" s="5" t="s">
        <v>761</v>
      </c>
      <c r="AT435" s="63" t="s">
        <v>749</v>
      </c>
      <c r="AV435" s="67">
        <f>$EV$670</f>
        <v>241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6451.3499999999995</v>
      </c>
      <c r="E436" s="5" t="s">
        <v>765</v>
      </c>
      <c r="F436" s="63" t="s">
        <v>3364</v>
      </c>
      <c r="H436" s="67">
        <f>$AIG$610</f>
        <v>2907.7</v>
      </c>
      <c r="I436" s="5" t="s">
        <v>765</v>
      </c>
      <c r="J436" s="28" t="s">
        <v>155</v>
      </c>
      <c r="L436" s="67">
        <f>$BS$616</f>
        <v>2407.9</v>
      </c>
      <c r="M436" s="5" t="s">
        <v>765</v>
      </c>
      <c r="N436" s="277" t="s">
        <v>2000</v>
      </c>
      <c r="P436" s="67">
        <f>$TJ$622</f>
        <v>1907.6999999999998</v>
      </c>
      <c r="Q436" s="5" t="s">
        <v>765</v>
      </c>
      <c r="R436" s="63" t="s">
        <v>3371</v>
      </c>
      <c r="T436" s="67">
        <f>$AKR$628</f>
        <v>1242.5</v>
      </c>
      <c r="U436" s="5" t="s">
        <v>765</v>
      </c>
      <c r="V436" s="277" t="s">
        <v>2023</v>
      </c>
      <c r="X436" s="67">
        <f>$ZP$634</f>
        <v>928.30000000000007</v>
      </c>
      <c r="Y436" s="5" t="s">
        <v>765</v>
      </c>
      <c r="Z436" s="63" t="s">
        <v>3374</v>
      </c>
      <c r="AB436" s="67">
        <f>$ALS$640</f>
        <v>839.7</v>
      </c>
      <c r="AC436" s="5" t="s">
        <v>765</v>
      </c>
      <c r="AD436" s="63" t="s">
        <v>796</v>
      </c>
      <c r="AF436" s="67">
        <f>$KJ$646</f>
        <v>570.20000000000005</v>
      </c>
      <c r="AG436" s="5" t="s">
        <v>765</v>
      </c>
      <c r="AH436" s="63" t="s">
        <v>771</v>
      </c>
      <c r="AJ436" s="67">
        <f>$MU$652</f>
        <v>468.4</v>
      </c>
      <c r="AK436" s="5" t="s">
        <v>765</v>
      </c>
      <c r="AL436" s="63" t="s">
        <v>3394</v>
      </c>
      <c r="AN436" s="67">
        <f>$AQF$658</f>
        <v>479.40000000000003</v>
      </c>
      <c r="AO436" s="5" t="s">
        <v>765</v>
      </c>
      <c r="AP436" s="63" t="s">
        <v>3367</v>
      </c>
      <c r="AR436" s="67">
        <f>$AJH$664</f>
        <v>243</v>
      </c>
      <c r="AS436" s="5" t="s">
        <v>765</v>
      </c>
      <c r="AT436" s="219" t="s">
        <v>1662</v>
      </c>
      <c r="AV436" s="67">
        <f>$HP$670</f>
        <v>240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180</v>
      </c>
      <c r="D437" s="67">
        <f>$AOD$604</f>
        <v>6391.5499999999993</v>
      </c>
      <c r="E437" s="5" t="s">
        <v>766</v>
      </c>
      <c r="F437" s="63" t="s">
        <v>3374</v>
      </c>
      <c r="H437" s="67">
        <f>$ALS$610</f>
        <v>2906.2</v>
      </c>
      <c r="I437" s="5" t="s">
        <v>766</v>
      </c>
      <c r="J437" s="63" t="s">
        <v>142</v>
      </c>
      <c r="L437" s="67">
        <f>$DU$616</f>
        <v>2403</v>
      </c>
      <c r="M437" s="5" t="s">
        <v>766</v>
      </c>
      <c r="N437" s="63" t="s">
        <v>3374</v>
      </c>
      <c r="P437" s="67">
        <f>$ALS$622</f>
        <v>1889</v>
      </c>
      <c r="Q437" s="5" t="s">
        <v>766</v>
      </c>
      <c r="R437" s="63" t="s">
        <v>3393</v>
      </c>
      <c r="T437" s="67">
        <f>$APW$628</f>
        <v>1240.7</v>
      </c>
      <c r="U437" s="5" t="s">
        <v>766</v>
      </c>
      <c r="V437" s="63" t="s">
        <v>3376</v>
      </c>
      <c r="X437" s="67">
        <f>$AMK$634</f>
        <v>923.69999999999993</v>
      </c>
      <c r="Y437" s="5" t="s">
        <v>766</v>
      </c>
      <c r="Z437" s="63" t="s">
        <v>3393</v>
      </c>
      <c r="AB437" s="67">
        <f>$APW$640</f>
        <v>839.2</v>
      </c>
      <c r="AC437" s="5" t="s">
        <v>766</v>
      </c>
      <c r="AD437" s="277" t="s">
        <v>2021</v>
      </c>
      <c r="AF437" s="67">
        <f>$YF$646</f>
        <v>568.5</v>
      </c>
      <c r="AG437" s="5" t="s">
        <v>766</v>
      </c>
      <c r="AH437" s="277" t="s">
        <v>2000</v>
      </c>
      <c r="AJ437" s="67">
        <f>$TJ$652</f>
        <v>452.20000000000005</v>
      </c>
      <c r="AK437" s="5" t="s">
        <v>766</v>
      </c>
      <c r="AL437" s="277" t="s">
        <v>23</v>
      </c>
      <c r="AN437" s="67">
        <f>$KS$658</f>
        <v>478</v>
      </c>
      <c r="AO437" s="5" t="s">
        <v>766</v>
      </c>
      <c r="AP437" s="219" t="s">
        <v>1654</v>
      </c>
      <c r="AR437" s="67">
        <f>$QY$664</f>
        <v>233.3</v>
      </c>
      <c r="AS437" s="5" t="s">
        <v>766</v>
      </c>
      <c r="AT437" s="63" t="s">
        <v>3372</v>
      </c>
      <c r="AV437" s="67">
        <f>$ALA$670</f>
        <v>222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7" t="s">
        <v>2021</v>
      </c>
      <c r="D438" s="67">
        <f>$YF$604</f>
        <v>6383.5</v>
      </c>
      <c r="E438" s="5" t="s">
        <v>767</v>
      </c>
      <c r="F438" s="219" t="s">
        <v>1655</v>
      </c>
      <c r="H438" s="67">
        <f>$PO$610</f>
        <v>2906.1</v>
      </c>
      <c r="I438" s="5" t="s">
        <v>767</v>
      </c>
      <c r="J438" s="63" t="s">
        <v>3395</v>
      </c>
      <c r="L438" s="67">
        <f>$ANL$616</f>
        <v>2400.5</v>
      </c>
      <c r="M438" s="5" t="s">
        <v>767</v>
      </c>
      <c r="N438" s="63" t="s">
        <v>3370</v>
      </c>
      <c r="P438" s="67">
        <f>$AKI$622</f>
        <v>1840.6</v>
      </c>
      <c r="Q438" s="5" t="s">
        <v>767</v>
      </c>
      <c r="R438" s="63" t="s">
        <v>3390</v>
      </c>
      <c r="T438" s="67">
        <f>$APE$628</f>
        <v>1224.2</v>
      </c>
      <c r="U438" s="5" t="s">
        <v>767</v>
      </c>
      <c r="V438" s="63" t="s">
        <v>3367</v>
      </c>
      <c r="X438" s="67">
        <f>$AJH$634</f>
        <v>920.49999999999989</v>
      </c>
      <c r="Y438" s="5" t="s">
        <v>767</v>
      </c>
      <c r="Z438" s="277" t="s">
        <v>2008</v>
      </c>
      <c r="AB438" s="67">
        <f>$VC$640</f>
        <v>832.09999999999991</v>
      </c>
      <c r="AC438" s="5" t="s">
        <v>767</v>
      </c>
      <c r="AD438" s="277" t="s">
        <v>3361</v>
      </c>
      <c r="AF438" s="67">
        <f>$AHF$646</f>
        <v>555.70000000000005</v>
      </c>
      <c r="AG438" s="5" t="s">
        <v>767</v>
      </c>
      <c r="AH438" s="219" t="s">
        <v>1657</v>
      </c>
      <c r="AJ438" s="67">
        <f>$RH$652</f>
        <v>445.00000000000006</v>
      </c>
      <c r="AK438" s="5" t="s">
        <v>767</v>
      </c>
      <c r="AL438" s="63" t="s">
        <v>790</v>
      </c>
      <c r="AN438" s="67">
        <f>$IZ$658</f>
        <v>475</v>
      </c>
      <c r="AO438" s="5" t="s">
        <v>767</v>
      </c>
      <c r="AP438" s="277" t="s">
        <v>2021</v>
      </c>
      <c r="AR438" s="67">
        <f>$YF$664</f>
        <v>227.70000000000002</v>
      </c>
      <c r="AS438" s="5" t="s">
        <v>767</v>
      </c>
      <c r="AT438" s="63" t="s">
        <v>153</v>
      </c>
      <c r="AV438" s="67">
        <f>$KA$670</f>
        <v>218.60000000000002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3381</v>
      </c>
      <c r="D439" s="67">
        <f>$AOM$604</f>
        <v>6251.4999999999991</v>
      </c>
      <c r="E439" s="5" t="s">
        <v>773</v>
      </c>
      <c r="F439" s="219" t="s">
        <v>1644</v>
      </c>
      <c r="H439" s="67">
        <f>$UT$610</f>
        <v>2901.8999999999996</v>
      </c>
      <c r="I439" s="5" t="s">
        <v>773</v>
      </c>
      <c r="J439" s="277" t="s">
        <v>800</v>
      </c>
      <c r="L439" s="67">
        <f>$AR$616</f>
        <v>2381.3000000000002</v>
      </c>
      <c r="M439" s="5" t="s">
        <v>773</v>
      </c>
      <c r="N439" s="63" t="s">
        <v>746</v>
      </c>
      <c r="P439" s="67">
        <f>$FW$622</f>
        <v>1824.9</v>
      </c>
      <c r="Q439" s="5" t="s">
        <v>773</v>
      </c>
      <c r="R439" s="63" t="s">
        <v>748</v>
      </c>
      <c r="T439" s="67">
        <f>$GO$628</f>
        <v>1220.1500000000001</v>
      </c>
      <c r="U439" s="5" t="s">
        <v>773</v>
      </c>
      <c r="V439" s="219" t="s">
        <v>1656</v>
      </c>
      <c r="X439" s="67">
        <f>$QP$634</f>
        <v>920.3</v>
      </c>
      <c r="Y439" s="5" t="s">
        <v>773</v>
      </c>
      <c r="Z439" s="277" t="s">
        <v>15</v>
      </c>
      <c r="AB439" s="67">
        <f>$HY$640</f>
        <v>818.3</v>
      </c>
      <c r="AC439" s="5" t="s">
        <v>773</v>
      </c>
      <c r="AD439" s="63" t="s">
        <v>753</v>
      </c>
      <c r="AF439" s="67">
        <f>$EM$646</f>
        <v>553.40000000000009</v>
      </c>
      <c r="AG439" s="5" t="s">
        <v>773</v>
      </c>
      <c r="AH439" s="219" t="s">
        <v>1644</v>
      </c>
      <c r="AJ439" s="67">
        <f>$UT$652</f>
        <v>429.8</v>
      </c>
      <c r="AK439" s="5" t="s">
        <v>773</v>
      </c>
      <c r="AL439" s="219" t="s">
        <v>1655</v>
      </c>
      <c r="AN439" s="67">
        <f>$PO$658</f>
        <v>467.4</v>
      </c>
      <c r="AO439" s="5" t="s">
        <v>773</v>
      </c>
      <c r="AP439" s="219" t="s">
        <v>1653</v>
      </c>
      <c r="AR439" s="67">
        <f>$ML$664</f>
        <v>226.2</v>
      </c>
      <c r="AS439" s="5" t="s">
        <v>773</v>
      </c>
      <c r="AT439" s="63" t="s">
        <v>3390</v>
      </c>
      <c r="AV439" s="67">
        <f>$APE$670</f>
        <v>217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3390</v>
      </c>
      <c r="D440" s="67">
        <f>$APE$604</f>
        <v>6251.4999999999991</v>
      </c>
      <c r="E440" s="5" t="s">
        <v>781</v>
      </c>
      <c r="F440" s="63" t="s">
        <v>3378</v>
      </c>
      <c r="H440" s="67">
        <f>$ANC$610</f>
        <v>2882</v>
      </c>
      <c r="I440" s="5" t="s">
        <v>781</v>
      </c>
      <c r="J440" s="63" t="s">
        <v>3367</v>
      </c>
      <c r="L440" s="67">
        <f>$AJH$616</f>
        <v>2376.5</v>
      </c>
      <c r="M440" s="5" t="s">
        <v>781</v>
      </c>
      <c r="N440" s="63" t="s">
        <v>738</v>
      </c>
      <c r="P440" s="67">
        <f>$JI$622</f>
        <v>1814.5</v>
      </c>
      <c r="Q440" s="5" t="s">
        <v>781</v>
      </c>
      <c r="R440" s="63" t="s">
        <v>153</v>
      </c>
      <c r="T440" s="67">
        <f>$KA$628</f>
        <v>1217.1999999999998</v>
      </c>
      <c r="U440" s="5" t="s">
        <v>781</v>
      </c>
      <c r="V440" s="219" t="s">
        <v>1660</v>
      </c>
      <c r="X440" s="67">
        <f>$ND$634</f>
        <v>920.2</v>
      </c>
      <c r="Y440" s="5" t="s">
        <v>781</v>
      </c>
      <c r="Z440" s="63" t="s">
        <v>749</v>
      </c>
      <c r="AB440" s="67">
        <f>$EV$640</f>
        <v>816.4</v>
      </c>
      <c r="AC440" s="5" t="s">
        <v>781</v>
      </c>
      <c r="AD440" s="277" t="s">
        <v>2023</v>
      </c>
      <c r="AF440" s="67">
        <f>$ZP$646</f>
        <v>543.5</v>
      </c>
      <c r="AG440" s="5" t="s">
        <v>781</v>
      </c>
      <c r="AH440" s="63" t="s">
        <v>788</v>
      </c>
      <c r="AJ440" s="67">
        <f>$OE$652</f>
        <v>426.3</v>
      </c>
      <c r="AK440" s="5" t="s">
        <v>781</v>
      </c>
      <c r="AL440" s="219" t="s">
        <v>1644</v>
      </c>
      <c r="AN440" s="67">
        <f>$UT$658</f>
        <v>467</v>
      </c>
      <c r="AO440" s="5" t="s">
        <v>781</v>
      </c>
      <c r="AP440" s="277" t="s">
        <v>2022</v>
      </c>
      <c r="AR440" s="67">
        <f>$AAQ$664</f>
        <v>187.79999999999998</v>
      </c>
      <c r="AS440" s="5" t="s">
        <v>781</v>
      </c>
      <c r="AT440" s="63" t="s">
        <v>748</v>
      </c>
      <c r="AV440" s="67">
        <f>$GO$670</f>
        <v>213.3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21</v>
      </c>
      <c r="D441" s="67">
        <f>$H$604</f>
        <v>6251.4999999999991</v>
      </c>
      <c r="E441" s="5" t="s">
        <v>785</v>
      </c>
      <c r="F441" s="63" t="s">
        <v>3367</v>
      </c>
      <c r="H441" s="67">
        <f>$AJH$610</f>
        <v>2853.3999999999996</v>
      </c>
      <c r="I441" s="5" t="s">
        <v>785</v>
      </c>
      <c r="J441" s="63" t="s">
        <v>3379</v>
      </c>
      <c r="L441" s="67">
        <f>$ANU$616</f>
        <v>2370.6999999999998</v>
      </c>
      <c r="M441" s="5" t="s">
        <v>785</v>
      </c>
      <c r="N441" s="219" t="s">
        <v>1660</v>
      </c>
      <c r="P441" s="67">
        <f>$ND$622</f>
        <v>1793.1</v>
      </c>
      <c r="Q441" s="5" t="s">
        <v>785</v>
      </c>
      <c r="R441" s="63" t="s">
        <v>738</v>
      </c>
      <c r="T441" s="67">
        <f>$JI$628</f>
        <v>1213.6500000000001</v>
      </c>
      <c r="U441" s="5" t="s">
        <v>785</v>
      </c>
      <c r="V441" s="63" t="s">
        <v>796</v>
      </c>
      <c r="X441" s="67">
        <f>$KJ$634</f>
        <v>916.59999999999991</v>
      </c>
      <c r="Y441" s="5" t="s">
        <v>785</v>
      </c>
      <c r="Z441" s="277" t="s">
        <v>154</v>
      </c>
      <c r="AB441" s="67">
        <f>$Q$640</f>
        <v>812</v>
      </c>
      <c r="AC441" s="5" t="s">
        <v>785</v>
      </c>
      <c r="AD441" s="63" t="s">
        <v>755</v>
      </c>
      <c r="AF441" s="67">
        <f>$OW$646</f>
        <v>533.9</v>
      </c>
      <c r="AG441" s="5" t="s">
        <v>785</v>
      </c>
      <c r="AH441" s="63" t="s">
        <v>762</v>
      </c>
      <c r="AJ441" s="67">
        <f>$FE$652</f>
        <v>424.30000000000007</v>
      </c>
      <c r="AK441" s="5" t="s">
        <v>785</v>
      </c>
      <c r="AL441" s="63" t="s">
        <v>749</v>
      </c>
      <c r="AN441" s="67">
        <f>$EV$658</f>
        <v>457.20000000000005</v>
      </c>
      <c r="AO441" s="5" t="s">
        <v>785</v>
      </c>
      <c r="AP441" s="63" t="s">
        <v>3394</v>
      </c>
      <c r="AR441" s="67">
        <f>$AQF$664</f>
        <v>186.3</v>
      </c>
      <c r="AS441" s="5" t="s">
        <v>785</v>
      </c>
      <c r="AT441" s="277" t="s">
        <v>2051</v>
      </c>
      <c r="AV441" s="67">
        <f>$AAZ$670</f>
        <v>208.2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141</v>
      </c>
      <c r="D442" s="67">
        <f>$GF$604</f>
        <v>6251.4999999999991</v>
      </c>
      <c r="E442" s="5" t="s">
        <v>786</v>
      </c>
      <c r="F442" s="63" t="s">
        <v>733</v>
      </c>
      <c r="H442" s="67">
        <f>$HG$610</f>
        <v>2849.1000000000004</v>
      </c>
      <c r="I442" s="5" t="s">
        <v>786</v>
      </c>
      <c r="J442" s="277" t="s">
        <v>154</v>
      </c>
      <c r="L442" s="67">
        <f>$Q$616</f>
        <v>2352.8000000000002</v>
      </c>
      <c r="M442" s="5" t="s">
        <v>786</v>
      </c>
      <c r="N442" s="277" t="s">
        <v>11</v>
      </c>
      <c r="P442" s="67">
        <f>$CB$622</f>
        <v>1783.6</v>
      </c>
      <c r="Q442" s="5" t="s">
        <v>786</v>
      </c>
      <c r="R442" s="219" t="s">
        <v>1662</v>
      </c>
      <c r="T442" s="67">
        <f>$HP$628</f>
        <v>1213.2</v>
      </c>
      <c r="U442" s="5" t="s">
        <v>786</v>
      </c>
      <c r="V442" s="63" t="s">
        <v>3363</v>
      </c>
      <c r="X442" s="67">
        <f>$AHX$634</f>
        <v>907.1</v>
      </c>
      <c r="Y442" s="5" t="s">
        <v>786</v>
      </c>
      <c r="Z442" s="277" t="s">
        <v>11</v>
      </c>
      <c r="AB442" s="67">
        <f>$CB$640</f>
        <v>808.2</v>
      </c>
      <c r="AC442" s="5" t="s">
        <v>786</v>
      </c>
      <c r="AD442" s="277" t="s">
        <v>2024</v>
      </c>
      <c r="AF442" s="67">
        <f>$ACA$646</f>
        <v>533.79999999999995</v>
      </c>
      <c r="AG442" s="5" t="s">
        <v>786</v>
      </c>
      <c r="AH442" s="277" t="s">
        <v>2005</v>
      </c>
      <c r="AJ442" s="67">
        <f>$VU$652</f>
        <v>424</v>
      </c>
      <c r="AK442" s="5" t="s">
        <v>786</v>
      </c>
      <c r="AL442" s="277" t="s">
        <v>4493</v>
      </c>
      <c r="AN442" s="67">
        <f>$XW$658</f>
        <v>456.90000000000003</v>
      </c>
      <c r="AO442" s="5" t="s">
        <v>786</v>
      </c>
      <c r="AP442" s="277" t="s">
        <v>2155</v>
      </c>
      <c r="AR442" s="67">
        <f>$XN$664</f>
        <v>186.1</v>
      </c>
      <c r="AS442" s="5" t="s">
        <v>786</v>
      </c>
      <c r="AT442" s="277" t="s">
        <v>2008</v>
      </c>
      <c r="AV442" s="67">
        <f>$VC$670</f>
        <v>201.9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7" t="s">
        <v>15</v>
      </c>
      <c r="D443" s="67">
        <f>$HY$604</f>
        <v>6217.2</v>
      </c>
      <c r="E443" s="5" t="s">
        <v>787</v>
      </c>
      <c r="F443" s="277" t="s">
        <v>779</v>
      </c>
      <c r="H443" s="67">
        <f>$AI$610</f>
        <v>2845</v>
      </c>
      <c r="I443" s="5" t="s">
        <v>787</v>
      </c>
      <c r="J443" s="63" t="s">
        <v>728</v>
      </c>
      <c r="L443" s="67">
        <f>$TS$616</f>
        <v>2335.7999999999997</v>
      </c>
      <c r="M443" s="5" t="s">
        <v>787</v>
      </c>
      <c r="N443" s="63" t="s">
        <v>180</v>
      </c>
      <c r="P443" s="67">
        <f>$AOD$622</f>
        <v>1778.7</v>
      </c>
      <c r="Q443" s="5" t="s">
        <v>787</v>
      </c>
      <c r="R443" s="277" t="s">
        <v>2023</v>
      </c>
      <c r="T443" s="67">
        <f>$ZP$628</f>
        <v>1199.7</v>
      </c>
      <c r="U443" s="5" t="s">
        <v>787</v>
      </c>
      <c r="V443" s="63" t="s">
        <v>3372</v>
      </c>
      <c r="X443" s="67">
        <f>$ALA$634</f>
        <v>906.2</v>
      </c>
      <c r="Y443" s="5" t="s">
        <v>787</v>
      </c>
      <c r="Z443" s="277" t="s">
        <v>143</v>
      </c>
      <c r="AB443" s="67">
        <f>$CT$640</f>
        <v>795.39999999999986</v>
      </c>
      <c r="AC443" s="5" t="s">
        <v>787</v>
      </c>
      <c r="AD443" s="277" t="s">
        <v>2009</v>
      </c>
      <c r="AF443" s="67">
        <f>$VL$646</f>
        <v>533</v>
      </c>
      <c r="AG443" s="5" t="s">
        <v>787</v>
      </c>
      <c r="AH443" s="219" t="s">
        <v>1660</v>
      </c>
      <c r="AJ443" s="67">
        <f>$ND$652</f>
        <v>419.00000000000006</v>
      </c>
      <c r="AK443" s="5" t="s">
        <v>787</v>
      </c>
      <c r="AL443" s="277" t="s">
        <v>2000</v>
      </c>
      <c r="AN443" s="67">
        <f>$TJ$658</f>
        <v>434.7</v>
      </c>
      <c r="AO443" s="5" t="s">
        <v>787</v>
      </c>
      <c r="AP443" s="277" t="s">
        <v>2050</v>
      </c>
      <c r="AR443" s="67">
        <f>$ABR$664</f>
        <v>186</v>
      </c>
      <c r="AS443" s="5" t="s">
        <v>787</v>
      </c>
      <c r="AT443" s="277" t="s">
        <v>783</v>
      </c>
      <c r="AV443" s="67">
        <f>$CK$670</f>
        <v>201.7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277" t="s">
        <v>23</v>
      </c>
      <c r="D444" s="67">
        <f>$KS$604</f>
        <v>6211.0999999999995</v>
      </c>
      <c r="E444" s="5" t="s">
        <v>793</v>
      </c>
      <c r="F444" s="63" t="s">
        <v>141</v>
      </c>
      <c r="H444" s="67">
        <f>$GF$610</f>
        <v>2844.7000000000003</v>
      </c>
      <c r="I444" s="5" t="s">
        <v>793</v>
      </c>
      <c r="J444" s="219" t="s">
        <v>1653</v>
      </c>
      <c r="L444" s="67">
        <f>$ML$616</f>
        <v>2335.5</v>
      </c>
      <c r="M444" s="5" t="s">
        <v>793</v>
      </c>
      <c r="N444" s="63" t="s">
        <v>3394</v>
      </c>
      <c r="P444" s="67">
        <f>$AQF$622</f>
        <v>1732.6</v>
      </c>
      <c r="Q444" s="5" t="s">
        <v>793</v>
      </c>
      <c r="R444" s="277" t="s">
        <v>15</v>
      </c>
      <c r="T444" s="67">
        <f>$HY$628</f>
        <v>1198.1000000000001</v>
      </c>
      <c r="U444" s="5" t="s">
        <v>793</v>
      </c>
      <c r="V444" s="277" t="s">
        <v>2009</v>
      </c>
      <c r="X444" s="67">
        <f>$VL$634</f>
        <v>901.7</v>
      </c>
      <c r="Y444" s="5" t="s">
        <v>793</v>
      </c>
      <c r="Z444" s="63" t="s">
        <v>3365</v>
      </c>
      <c r="AB444" s="67">
        <f>$AIP$640</f>
        <v>786.69999999999993</v>
      </c>
      <c r="AC444" s="5" t="s">
        <v>793</v>
      </c>
      <c r="AD444" s="219" t="s">
        <v>1644</v>
      </c>
      <c r="AF444" s="67">
        <f>$UT$646</f>
        <v>531.40000000000009</v>
      </c>
      <c r="AG444" s="5" t="s">
        <v>793</v>
      </c>
      <c r="AH444" s="63" t="s">
        <v>3381</v>
      </c>
      <c r="AJ444" s="67">
        <f>$AOM$652</f>
        <v>417.3</v>
      </c>
      <c r="AK444" s="5" t="s">
        <v>793</v>
      </c>
      <c r="AL444" s="277" t="s">
        <v>2048</v>
      </c>
      <c r="AN444" s="67">
        <f>$AAH$658</f>
        <v>429.40000000000003</v>
      </c>
      <c r="AO444" s="5" t="s">
        <v>793</v>
      </c>
      <c r="AP444" s="63" t="s">
        <v>738</v>
      </c>
      <c r="AR444" s="67">
        <f>$JI$664</f>
        <v>184.4</v>
      </c>
      <c r="AS444" s="5" t="s">
        <v>793</v>
      </c>
      <c r="AT444" s="277" t="s">
        <v>143</v>
      </c>
      <c r="AV444" s="67">
        <f>$CT$670</f>
        <v>197.8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749</v>
      </c>
      <c r="D445" s="67">
        <f>$EV$604</f>
        <v>6198.4</v>
      </c>
      <c r="E445" s="5" t="s">
        <v>794</v>
      </c>
      <c r="F445" s="219" t="s">
        <v>1656</v>
      </c>
      <c r="H445" s="67">
        <f>$QP$610</f>
        <v>2837</v>
      </c>
      <c r="I445" s="5" t="s">
        <v>794</v>
      </c>
      <c r="J445" s="277" t="s">
        <v>2021</v>
      </c>
      <c r="L445" s="67">
        <f>$YF$616</f>
        <v>2311.6999999999998</v>
      </c>
      <c r="M445" s="5" t="s">
        <v>794</v>
      </c>
      <c r="N445" s="63" t="s">
        <v>3366</v>
      </c>
      <c r="P445" s="67">
        <f>$AIY$622</f>
        <v>1718.6000000000001</v>
      </c>
      <c r="Q445" s="5" t="s">
        <v>794</v>
      </c>
      <c r="R445" s="277" t="s">
        <v>13</v>
      </c>
      <c r="T445" s="67">
        <f>$NV$628</f>
        <v>1194.5500000000002</v>
      </c>
      <c r="U445" s="5" t="s">
        <v>794</v>
      </c>
      <c r="V445" s="63" t="s">
        <v>162</v>
      </c>
      <c r="X445" s="67">
        <f>$IQ$634</f>
        <v>895</v>
      </c>
      <c r="Y445" s="5" t="s">
        <v>794</v>
      </c>
      <c r="Z445" s="277" t="s">
        <v>17</v>
      </c>
      <c r="AB445" s="67">
        <f>$DL$640</f>
        <v>779.3</v>
      </c>
      <c r="AC445" s="5" t="s">
        <v>794</v>
      </c>
      <c r="AD445" s="63" t="s">
        <v>757</v>
      </c>
      <c r="AF445" s="67">
        <f>$LB$646</f>
        <v>527.20000000000005</v>
      </c>
      <c r="AG445" s="5" t="s">
        <v>794</v>
      </c>
      <c r="AH445" s="63" t="s">
        <v>3376</v>
      </c>
      <c r="AJ445" s="67">
        <f>$AMK$652</f>
        <v>397.7</v>
      </c>
      <c r="AK445" s="5" t="s">
        <v>794</v>
      </c>
      <c r="AL445" s="277" t="s">
        <v>2009</v>
      </c>
      <c r="AN445" s="67">
        <f>$VL$658</f>
        <v>428.70000000000005</v>
      </c>
      <c r="AO445" s="5" t="s">
        <v>794</v>
      </c>
      <c r="AP445" s="277" t="s">
        <v>17</v>
      </c>
      <c r="AR445" s="67">
        <f>$DL$664</f>
        <v>183.29999999999998</v>
      </c>
      <c r="AS445" s="5" t="s">
        <v>794</v>
      </c>
      <c r="AT445" s="277" t="s">
        <v>2004</v>
      </c>
      <c r="AV445" s="67">
        <f>$SI$670</f>
        <v>195.99999999999997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8" t="s">
        <v>37</v>
      </c>
      <c r="D446" s="67">
        <f>$DC$604</f>
        <v>6125.8999999999987</v>
      </c>
      <c r="E446" s="5" t="s">
        <v>795</v>
      </c>
      <c r="F446" s="277" t="s">
        <v>2021</v>
      </c>
      <c r="H446" s="67">
        <f>$YF$610</f>
        <v>2804.1000000000004</v>
      </c>
      <c r="I446" s="5" t="s">
        <v>795</v>
      </c>
      <c r="J446" s="63" t="s">
        <v>734</v>
      </c>
      <c r="L446" s="67">
        <f>$LK$616</f>
        <v>2295.5</v>
      </c>
      <c r="M446" s="5" t="s">
        <v>795</v>
      </c>
      <c r="N446" s="277" t="s">
        <v>2028</v>
      </c>
      <c r="P446" s="67">
        <f>$ZY$622</f>
        <v>1711.5</v>
      </c>
      <c r="Q446" s="5" t="s">
        <v>795</v>
      </c>
      <c r="R446" s="63" t="s">
        <v>21</v>
      </c>
      <c r="T446" s="67">
        <f>$H$628</f>
        <v>1191.95</v>
      </c>
      <c r="U446" s="5" t="s">
        <v>795</v>
      </c>
      <c r="V446" s="277" t="s">
        <v>2016</v>
      </c>
      <c r="X446" s="67">
        <f>$SR$634</f>
        <v>892.7</v>
      </c>
      <c r="Y446" s="5" t="s">
        <v>795</v>
      </c>
      <c r="Z446" s="63" t="s">
        <v>3367</v>
      </c>
      <c r="AB446" s="67">
        <f>$AJH$640</f>
        <v>770.19999999999993</v>
      </c>
      <c r="AC446" s="5" t="s">
        <v>795</v>
      </c>
      <c r="AD446" s="63" t="s">
        <v>3373</v>
      </c>
      <c r="AF446" s="67">
        <f>$ALJ$646</f>
        <v>520.1</v>
      </c>
      <c r="AG446" s="5" t="s">
        <v>795</v>
      </c>
      <c r="AH446" s="277" t="s">
        <v>2022</v>
      </c>
      <c r="AJ446" s="67">
        <f>$AAQ$652</f>
        <v>391.9</v>
      </c>
      <c r="AK446" s="5" t="s">
        <v>795</v>
      </c>
      <c r="AL446" s="63" t="s">
        <v>33</v>
      </c>
      <c r="AN446" s="67">
        <f>$BA$658</f>
        <v>428.19999999999993</v>
      </c>
      <c r="AO446" s="5" t="s">
        <v>795</v>
      </c>
      <c r="AP446" s="63" t="s">
        <v>3373</v>
      </c>
      <c r="AR446" s="67">
        <f>$ALJ$664</f>
        <v>182.6</v>
      </c>
      <c r="AS446" s="5" t="s">
        <v>795</v>
      </c>
      <c r="AT446" s="63" t="s">
        <v>25</v>
      </c>
      <c r="AV446" s="67">
        <f>$BJ$670</f>
        <v>184.9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25</v>
      </c>
      <c r="D447" s="67">
        <f>$BJ$604</f>
        <v>6121.9999999999991</v>
      </c>
      <c r="E447" s="5" t="s">
        <v>797</v>
      </c>
      <c r="F447" s="219" t="s">
        <v>1662</v>
      </c>
      <c r="H447" s="67">
        <f>$HP$610</f>
        <v>2786.8</v>
      </c>
      <c r="I447" s="5" t="s">
        <v>797</v>
      </c>
      <c r="J447" s="277" t="s">
        <v>2051</v>
      </c>
      <c r="L447" s="67">
        <f>$AAZ$616</f>
        <v>2288.4</v>
      </c>
      <c r="M447" s="5" t="s">
        <v>797</v>
      </c>
      <c r="N447" s="63" t="s">
        <v>3369</v>
      </c>
      <c r="P447" s="67">
        <f>$AJZ$622</f>
        <v>1703.3999999999999</v>
      </c>
      <c r="Q447" s="5" t="s">
        <v>797</v>
      </c>
      <c r="R447" s="277" t="s">
        <v>31</v>
      </c>
      <c r="T447" s="67">
        <f>$Z$628</f>
        <v>1179.8</v>
      </c>
      <c r="U447" s="5" t="s">
        <v>797</v>
      </c>
      <c r="V447" s="277" t="s">
        <v>15</v>
      </c>
      <c r="X447" s="67">
        <f>$HY$634</f>
        <v>890.99999999999989</v>
      </c>
      <c r="Y447" s="5" t="s">
        <v>797</v>
      </c>
      <c r="Z447" s="277" t="s">
        <v>800</v>
      </c>
      <c r="AB447" s="67">
        <f>$AR$640</f>
        <v>756.4</v>
      </c>
      <c r="AC447" s="5" t="s">
        <v>797</v>
      </c>
      <c r="AD447" s="219" t="s">
        <v>1653</v>
      </c>
      <c r="AF447" s="67">
        <f>$ML$646</f>
        <v>501.9</v>
      </c>
      <c r="AG447" s="5" t="s">
        <v>797</v>
      </c>
      <c r="AH447" s="63" t="s">
        <v>782</v>
      </c>
      <c r="AJ447" s="67">
        <f>$QG$652</f>
        <v>386.8</v>
      </c>
      <c r="AK447" s="5" t="s">
        <v>797</v>
      </c>
      <c r="AL447" s="277" t="s">
        <v>31</v>
      </c>
      <c r="AN447" s="67">
        <f>$Z$658</f>
        <v>416.9</v>
      </c>
      <c r="AO447" s="5" t="s">
        <v>797</v>
      </c>
      <c r="AP447" s="63" t="s">
        <v>3393</v>
      </c>
      <c r="AR447" s="67">
        <f>$APW$664</f>
        <v>182</v>
      </c>
      <c r="AS447" s="5" t="s">
        <v>797</v>
      </c>
      <c r="AT447" s="277" t="s">
        <v>154</v>
      </c>
      <c r="AV447" s="67">
        <f>$Q$670</f>
        <v>180.5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277" t="s">
        <v>2028</v>
      </c>
      <c r="D448" s="67">
        <f>$ZY$604</f>
        <v>6107.3</v>
      </c>
      <c r="E448" s="5" t="s">
        <v>798</v>
      </c>
      <c r="F448" s="277" t="s">
        <v>11</v>
      </c>
      <c r="H448" s="67">
        <f>$CB$610</f>
        <v>2776</v>
      </c>
      <c r="I448" s="5" t="s">
        <v>798</v>
      </c>
      <c r="J448" s="63" t="s">
        <v>748</v>
      </c>
      <c r="L448" s="67">
        <f>$GO$616</f>
        <v>2271.9</v>
      </c>
      <c r="M448" s="5" t="s">
        <v>798</v>
      </c>
      <c r="N448" s="63" t="s">
        <v>762</v>
      </c>
      <c r="P448" s="67">
        <f>$FE$622</f>
        <v>1700.3</v>
      </c>
      <c r="Q448" s="5" t="s">
        <v>798</v>
      </c>
      <c r="R448" s="219" t="s">
        <v>1660</v>
      </c>
      <c r="T448" s="67">
        <f>$ND$628</f>
        <v>1179.7</v>
      </c>
      <c r="U448" s="5" t="s">
        <v>798</v>
      </c>
      <c r="V448" s="63" t="s">
        <v>3373</v>
      </c>
      <c r="X448" s="67">
        <f>$ALJ$634</f>
        <v>882.6</v>
      </c>
      <c r="Y448" s="5" t="s">
        <v>798</v>
      </c>
      <c r="Z448" s="63" t="s">
        <v>796</v>
      </c>
      <c r="AB448" s="67">
        <f>$KJ$640</f>
        <v>750.50000000000011</v>
      </c>
      <c r="AC448" s="5" t="s">
        <v>798</v>
      </c>
      <c r="AD448" s="63" t="s">
        <v>734</v>
      </c>
      <c r="AF448" s="67">
        <f>$LK$646</f>
        <v>495.1</v>
      </c>
      <c r="AG448" s="5" t="s">
        <v>798</v>
      </c>
      <c r="AH448" s="63" t="s">
        <v>757</v>
      </c>
      <c r="AJ448" s="67">
        <f>$LB$652</f>
        <v>374.1</v>
      </c>
      <c r="AK448" s="5" t="s">
        <v>798</v>
      </c>
      <c r="AL448" s="63" t="s">
        <v>162</v>
      </c>
      <c r="AN448" s="67">
        <f>$IQ$658</f>
        <v>415.7</v>
      </c>
      <c r="AO448" s="5" t="s">
        <v>798</v>
      </c>
      <c r="AP448" s="63" t="s">
        <v>3376</v>
      </c>
      <c r="AR448" s="67">
        <f>$AMK$664</f>
        <v>181.6</v>
      </c>
      <c r="AS448" s="5" t="s">
        <v>798</v>
      </c>
      <c r="AT448" s="277" t="s">
        <v>2050</v>
      </c>
      <c r="AV448" s="67">
        <f>$ABR$670</f>
        <v>171.79999999999998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3365</v>
      </c>
      <c r="D449" s="67">
        <f>$AIP$604</f>
        <v>6107.2999999999993</v>
      </c>
      <c r="E449" s="5" t="s">
        <v>799</v>
      </c>
      <c r="F449" s="219" t="s">
        <v>1643</v>
      </c>
      <c r="H449" s="67">
        <f>$UB$610</f>
        <v>2766</v>
      </c>
      <c r="I449" s="5" t="s">
        <v>799</v>
      </c>
      <c r="J449" s="277" t="s">
        <v>2048</v>
      </c>
      <c r="L449" s="67">
        <f>$AAH$616</f>
        <v>2261.9</v>
      </c>
      <c r="M449" s="5" t="s">
        <v>799</v>
      </c>
      <c r="N449" s="63" t="s">
        <v>748</v>
      </c>
      <c r="P449" s="67">
        <f>$GO$622</f>
        <v>1693.5</v>
      </c>
      <c r="Q449" s="5" t="s">
        <v>799</v>
      </c>
      <c r="R449" s="63" t="s">
        <v>3367</v>
      </c>
      <c r="T449" s="67">
        <f>$AJH$628</f>
        <v>1177.5999999999999</v>
      </c>
      <c r="U449" s="5" t="s">
        <v>799</v>
      </c>
      <c r="V449" s="63" t="s">
        <v>180</v>
      </c>
      <c r="X449" s="67">
        <f>$AOD$634</f>
        <v>871.50000000000011</v>
      </c>
      <c r="Y449" s="5" t="s">
        <v>799</v>
      </c>
      <c r="Z449" s="219" t="s">
        <v>1657</v>
      </c>
      <c r="AB449" s="67">
        <f>$RH$640</f>
        <v>750</v>
      </c>
      <c r="AC449" s="5" t="s">
        <v>799</v>
      </c>
      <c r="AD449" s="63" t="s">
        <v>771</v>
      </c>
      <c r="AF449" s="67">
        <f>$MU$646</f>
        <v>490</v>
      </c>
      <c r="AG449" s="5" t="s">
        <v>799</v>
      </c>
      <c r="AH449" s="63" t="s">
        <v>142</v>
      </c>
      <c r="AJ449" s="67">
        <f>$DU$652</f>
        <v>367.09999999999997</v>
      </c>
      <c r="AK449" s="5" t="s">
        <v>799</v>
      </c>
      <c r="AL449" s="63" t="s">
        <v>3377</v>
      </c>
      <c r="AN449" s="67">
        <f>$AMT$658</f>
        <v>402.3</v>
      </c>
      <c r="AO449" s="5" t="s">
        <v>799</v>
      </c>
      <c r="AP449" s="63" t="s">
        <v>3382</v>
      </c>
      <c r="AR449" s="67">
        <f>$AOV$664</f>
        <v>175.09999999999997</v>
      </c>
      <c r="AS449" s="5" t="s">
        <v>799</v>
      </c>
      <c r="AT449" s="63" t="s">
        <v>3394</v>
      </c>
      <c r="AV449" s="67">
        <f>$AQF$670</f>
        <v>153.19999999999999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3364</v>
      </c>
      <c r="D450" s="67">
        <f>$AIG$604</f>
        <v>6106.2999999999993</v>
      </c>
      <c r="E450" s="5" t="s">
        <v>802</v>
      </c>
      <c r="F450" s="63" t="s">
        <v>3379</v>
      </c>
      <c r="H450" s="67">
        <f>$ANU$610</f>
        <v>2755.2999999999997</v>
      </c>
      <c r="I450" s="5" t="s">
        <v>802</v>
      </c>
      <c r="J450" s="277" t="s">
        <v>2155</v>
      </c>
      <c r="L450" s="67">
        <f>$XN$616</f>
        <v>2241</v>
      </c>
      <c r="M450" s="5" t="s">
        <v>802</v>
      </c>
      <c r="N450" s="63" t="s">
        <v>3390</v>
      </c>
      <c r="P450" s="67">
        <f>$APE$622</f>
        <v>1681.6000000000001</v>
      </c>
      <c r="Q450" s="5" t="s">
        <v>802</v>
      </c>
      <c r="R450" s="277" t="s">
        <v>2048</v>
      </c>
      <c r="T450" s="67">
        <f>$AAH$628</f>
        <v>1175.3000000000002</v>
      </c>
      <c r="U450" s="5" t="s">
        <v>802</v>
      </c>
      <c r="V450" s="219" t="s">
        <v>1654</v>
      </c>
      <c r="X450" s="67">
        <f>$QY$634</f>
        <v>869.5</v>
      </c>
      <c r="Y450" s="5" t="s">
        <v>802</v>
      </c>
      <c r="Z450" s="63" t="s">
        <v>25</v>
      </c>
      <c r="AB450" s="67">
        <f>$BJ$640</f>
        <v>732.4</v>
      </c>
      <c r="AC450" s="5" t="s">
        <v>802</v>
      </c>
      <c r="AD450" s="63" t="s">
        <v>3390</v>
      </c>
      <c r="AF450" s="67">
        <f>$APE$646</f>
        <v>489.59999999999997</v>
      </c>
      <c r="AG450" s="5" t="s">
        <v>802</v>
      </c>
      <c r="AH450" s="63" t="s">
        <v>3373</v>
      </c>
      <c r="AJ450" s="67">
        <f>$ALJ$652</f>
        <v>340.9</v>
      </c>
      <c r="AK450" s="5" t="s">
        <v>802</v>
      </c>
      <c r="AL450" s="63" t="s">
        <v>3376</v>
      </c>
      <c r="AN450" s="67">
        <f>$AMK$658</f>
        <v>399.59999999999997</v>
      </c>
      <c r="AO450" s="5" t="s">
        <v>802</v>
      </c>
      <c r="AP450" s="63" t="s">
        <v>733</v>
      </c>
      <c r="AR450" s="67">
        <f>$HG$664</f>
        <v>162.30000000000001</v>
      </c>
      <c r="AS450" s="5" t="s">
        <v>802</v>
      </c>
      <c r="AT450" s="28" t="s">
        <v>37</v>
      </c>
      <c r="AV450" s="67">
        <f>$DC$670</f>
        <v>149.69999999999999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3367</v>
      </c>
      <c r="D451" s="67">
        <f>$AJH$604</f>
        <v>6106.2999999999993</v>
      </c>
      <c r="E451" s="5" t="s">
        <v>896</v>
      </c>
      <c r="F451" s="28" t="s">
        <v>37</v>
      </c>
      <c r="H451" s="67">
        <f>$DC$610</f>
        <v>2751.9</v>
      </c>
      <c r="I451" s="5" t="s">
        <v>896</v>
      </c>
      <c r="J451" s="219" t="s">
        <v>1655</v>
      </c>
      <c r="L451" s="67">
        <f>$PO$616</f>
        <v>2224.3000000000002</v>
      </c>
      <c r="M451" s="5" t="s">
        <v>896</v>
      </c>
      <c r="N451" s="63" t="s">
        <v>3371</v>
      </c>
      <c r="P451" s="67">
        <f>$AKR$622</f>
        <v>1680.7</v>
      </c>
      <c r="Q451" s="5" t="s">
        <v>896</v>
      </c>
      <c r="R451" s="63" t="s">
        <v>749</v>
      </c>
      <c r="T451" s="67">
        <f>$EV$628</f>
        <v>1164.9999999999998</v>
      </c>
      <c r="U451" s="5" t="s">
        <v>896</v>
      </c>
      <c r="V451" s="219" t="s">
        <v>1657</v>
      </c>
      <c r="X451" s="67">
        <f>$RH$634</f>
        <v>864.6</v>
      </c>
      <c r="Y451" s="5" t="s">
        <v>896</v>
      </c>
      <c r="Z451" s="277" t="s">
        <v>2022</v>
      </c>
      <c r="AB451" s="67">
        <f>$AAQ$640</f>
        <v>729.8</v>
      </c>
      <c r="AC451" s="5" t="s">
        <v>896</v>
      </c>
      <c r="AD451" s="63" t="s">
        <v>162</v>
      </c>
      <c r="AF451" s="67">
        <f>$IQ$646</f>
        <v>488.1</v>
      </c>
      <c r="AG451" s="5" t="s">
        <v>896</v>
      </c>
      <c r="AH451" s="277" t="s">
        <v>23</v>
      </c>
      <c r="AJ451" s="67">
        <f>$KS$652</f>
        <v>340.29999999999995</v>
      </c>
      <c r="AK451" s="5" t="s">
        <v>896</v>
      </c>
      <c r="AL451" s="219" t="s">
        <v>1653</v>
      </c>
      <c r="AN451" s="67">
        <f>$ML$658</f>
        <v>381.09999999999997</v>
      </c>
      <c r="AO451" s="5" t="s">
        <v>896</v>
      </c>
      <c r="AP451" s="277" t="s">
        <v>2028</v>
      </c>
      <c r="AR451" s="67">
        <f>$ZY$664</f>
        <v>149.39999999999998</v>
      </c>
      <c r="AS451" s="5" t="s">
        <v>896</v>
      </c>
      <c r="AT451" s="63" t="s">
        <v>763</v>
      </c>
      <c r="AV451" s="67">
        <f>$NM$670</f>
        <v>144.6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19" t="s">
        <v>1656</v>
      </c>
      <c r="D452" s="67">
        <f>$QP$604</f>
        <v>6106.2999999999993</v>
      </c>
      <c r="E452" s="5" t="s">
        <v>897</v>
      </c>
      <c r="F452" s="219" t="s">
        <v>1647</v>
      </c>
      <c r="H452" s="67">
        <f>$FN$610</f>
        <v>2740.2999999999997</v>
      </c>
      <c r="I452" s="5" t="s">
        <v>897</v>
      </c>
      <c r="J452" s="63" t="s">
        <v>3373</v>
      </c>
      <c r="L452" s="67">
        <f>$ALJ$616</f>
        <v>2214.2000000000003</v>
      </c>
      <c r="M452" s="5" t="s">
        <v>897</v>
      </c>
      <c r="N452" s="277" t="s">
        <v>2021</v>
      </c>
      <c r="P452" s="67">
        <f>$YF$622</f>
        <v>1642.1999999999998</v>
      </c>
      <c r="Q452" s="5" t="s">
        <v>897</v>
      </c>
      <c r="R452" s="63" t="s">
        <v>3369</v>
      </c>
      <c r="T452" s="67">
        <f>$AJZ$628</f>
        <v>1163.1000000000001</v>
      </c>
      <c r="U452" s="5" t="s">
        <v>897</v>
      </c>
      <c r="V452" s="277" t="s">
        <v>23</v>
      </c>
      <c r="X452" s="67">
        <f>$KS$634</f>
        <v>861.2</v>
      </c>
      <c r="Y452" s="5" t="s">
        <v>897</v>
      </c>
      <c r="Z452" s="277" t="s">
        <v>23</v>
      </c>
      <c r="AB452" s="67">
        <f>$KS$640</f>
        <v>728.89999999999986</v>
      </c>
      <c r="AC452" s="5" t="s">
        <v>897</v>
      </c>
      <c r="AD452" s="219" t="s">
        <v>1659</v>
      </c>
      <c r="AF452" s="67">
        <f>$PF$646</f>
        <v>484.1</v>
      </c>
      <c r="AG452" s="5" t="s">
        <v>897</v>
      </c>
      <c r="AH452" s="63" t="s">
        <v>728</v>
      </c>
      <c r="AJ452" s="67">
        <f>$TS$652</f>
        <v>333.79999999999995</v>
      </c>
      <c r="AK452" s="5" t="s">
        <v>897</v>
      </c>
      <c r="AL452" s="63" t="s">
        <v>141</v>
      </c>
      <c r="AN452" s="67">
        <f>$GF$658</f>
        <v>379.40000000000003</v>
      </c>
      <c r="AO452" s="5" t="s">
        <v>897</v>
      </c>
      <c r="AP452" s="63" t="s">
        <v>3381</v>
      </c>
      <c r="AR452" s="67">
        <f>$AOM$664</f>
        <v>144</v>
      </c>
      <c r="AS452" s="5" t="s">
        <v>897</v>
      </c>
      <c r="AT452" s="63" t="s">
        <v>3379</v>
      </c>
      <c r="AV452" s="67">
        <f>$ANU$670</f>
        <v>138.69999999999999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755</v>
      </c>
      <c r="D453" s="67">
        <f>$OW$604</f>
        <v>6072</v>
      </c>
      <c r="E453" s="5" t="s">
        <v>898</v>
      </c>
      <c r="F453" s="63" t="s">
        <v>778</v>
      </c>
      <c r="H453" s="67">
        <f>$GX$610</f>
        <v>2733.9</v>
      </c>
      <c r="I453" s="5" t="s">
        <v>898</v>
      </c>
      <c r="J453" s="219" t="s">
        <v>1652</v>
      </c>
      <c r="L453" s="67">
        <f>$ON$616</f>
        <v>2213.9</v>
      </c>
      <c r="M453" s="5" t="s">
        <v>898</v>
      </c>
      <c r="N453" s="63" t="s">
        <v>3377</v>
      </c>
      <c r="P453" s="67">
        <f>$AMT$622</f>
        <v>1635.1</v>
      </c>
      <c r="Q453" s="5" t="s">
        <v>898</v>
      </c>
      <c r="R453" s="277" t="s">
        <v>23</v>
      </c>
      <c r="T453" s="67">
        <f>$KS$628</f>
        <v>1142</v>
      </c>
      <c r="U453" s="5" t="s">
        <v>898</v>
      </c>
      <c r="V453" s="28" t="s">
        <v>155</v>
      </c>
      <c r="X453" s="67">
        <f>$BS$634</f>
        <v>848</v>
      </c>
      <c r="Y453" s="5" t="s">
        <v>898</v>
      </c>
      <c r="Z453" s="63" t="s">
        <v>3373</v>
      </c>
      <c r="AB453" s="67">
        <f>$ALJ$640</f>
        <v>725.5</v>
      </c>
      <c r="AC453" s="5" t="s">
        <v>898</v>
      </c>
      <c r="AD453" s="277" t="s">
        <v>2016</v>
      </c>
      <c r="AF453" s="67">
        <f>$SR$646</f>
        <v>473.2</v>
      </c>
      <c r="AG453" s="5" t="s">
        <v>898</v>
      </c>
      <c r="AH453" s="63" t="s">
        <v>763</v>
      </c>
      <c r="AJ453" s="67">
        <f>$NM$652</f>
        <v>314.20000000000005</v>
      </c>
      <c r="AK453" s="5" t="s">
        <v>898</v>
      </c>
      <c r="AL453" s="63" t="s">
        <v>728</v>
      </c>
      <c r="AN453" s="67">
        <f>$TS$658</f>
        <v>370.5</v>
      </c>
      <c r="AO453" s="5" t="s">
        <v>898</v>
      </c>
      <c r="AP453" s="63" t="s">
        <v>3395</v>
      </c>
      <c r="AR453" s="67">
        <f>$ANL$664</f>
        <v>140.9</v>
      </c>
      <c r="AS453" s="5" t="s">
        <v>898</v>
      </c>
      <c r="AT453" s="219" t="s">
        <v>1653</v>
      </c>
      <c r="AV453" s="67">
        <f>$ML$670</f>
        <v>132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782</v>
      </c>
      <c r="D454" s="67">
        <f>$QG$604</f>
        <v>6072</v>
      </c>
      <c r="E454" s="5" t="s">
        <v>899</v>
      </c>
      <c r="F454" s="63" t="s">
        <v>3376</v>
      </c>
      <c r="H454" s="67">
        <f>$AMK$610</f>
        <v>2690.7000000000003</v>
      </c>
      <c r="I454" s="5" t="s">
        <v>899</v>
      </c>
      <c r="J454" s="63" t="s">
        <v>3371</v>
      </c>
      <c r="L454" s="67">
        <f>$AKR$616</f>
        <v>2211</v>
      </c>
      <c r="M454" s="5" t="s">
        <v>899</v>
      </c>
      <c r="N454" s="63" t="s">
        <v>753</v>
      </c>
      <c r="P454" s="67">
        <f>$EM$622</f>
        <v>1618.3999999999999</v>
      </c>
      <c r="Q454" s="5" t="s">
        <v>899</v>
      </c>
      <c r="R454" s="63" t="s">
        <v>790</v>
      </c>
      <c r="T454" s="67">
        <f>$IZ$628</f>
        <v>1119.9000000000001</v>
      </c>
      <c r="U454" s="5" t="s">
        <v>899</v>
      </c>
      <c r="V454" s="63" t="s">
        <v>3381</v>
      </c>
      <c r="X454" s="67">
        <f>$AOM$634</f>
        <v>842.80000000000007</v>
      </c>
      <c r="Y454" s="5" t="s">
        <v>899</v>
      </c>
      <c r="Z454" s="277" t="s">
        <v>2051</v>
      </c>
      <c r="AB454" s="67">
        <f>$AAZ$640</f>
        <v>722.84999999999991</v>
      </c>
      <c r="AC454" s="5" t="s">
        <v>899</v>
      </c>
      <c r="AD454" s="219" t="s">
        <v>1660</v>
      </c>
      <c r="AF454" s="67">
        <f>$ND$646</f>
        <v>469.1</v>
      </c>
      <c r="AG454" s="5" t="s">
        <v>899</v>
      </c>
      <c r="AH454" s="63" t="s">
        <v>3368</v>
      </c>
      <c r="AJ454" s="67">
        <f>$AJQ$652</f>
        <v>310.40000000000003</v>
      </c>
      <c r="AK454" s="5" t="s">
        <v>899</v>
      </c>
      <c r="AL454" s="219" t="s">
        <v>1659</v>
      </c>
      <c r="AN454" s="67">
        <f>$PF$658</f>
        <v>363.5</v>
      </c>
      <c r="AO454" s="5" t="s">
        <v>899</v>
      </c>
      <c r="AP454" s="277" t="s">
        <v>2051</v>
      </c>
      <c r="AR454" s="67">
        <f>$AAZ$664</f>
        <v>133.9</v>
      </c>
      <c r="AS454" s="5" t="s">
        <v>899</v>
      </c>
      <c r="AT454" s="63" t="s">
        <v>790</v>
      </c>
      <c r="AV454" s="67">
        <f>$IZ$670</f>
        <v>130.20000000000002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3" t="s">
        <v>3394</v>
      </c>
      <c r="D455" s="67">
        <f>$AQF$604</f>
        <v>6024.8</v>
      </c>
      <c r="E455" s="5" t="s">
        <v>900</v>
      </c>
      <c r="F455" s="63" t="s">
        <v>782</v>
      </c>
      <c r="H455" s="67">
        <f>$QG$610</f>
        <v>2682.2</v>
      </c>
      <c r="I455" s="5" t="s">
        <v>900</v>
      </c>
      <c r="J455" s="63" t="s">
        <v>782</v>
      </c>
      <c r="L455" s="67">
        <f>$QG$616</f>
        <v>2205.1000000000004</v>
      </c>
      <c r="M455" s="5" t="s">
        <v>900</v>
      </c>
      <c r="N455" s="277" t="s">
        <v>2048</v>
      </c>
      <c r="P455" s="67">
        <f>$AAH$622</f>
        <v>1608.7</v>
      </c>
      <c r="Q455" s="5" t="s">
        <v>900</v>
      </c>
      <c r="R455" s="277" t="s">
        <v>3361</v>
      </c>
      <c r="T455" s="67">
        <f>$AHF$628</f>
        <v>1111</v>
      </c>
      <c r="U455" s="5" t="s">
        <v>900</v>
      </c>
      <c r="V455" s="277" t="s">
        <v>143</v>
      </c>
      <c r="X455" s="67">
        <f>$CT$634</f>
        <v>833.30000000000007</v>
      </c>
      <c r="Y455" s="5" t="s">
        <v>900</v>
      </c>
      <c r="Z455" s="277" t="s">
        <v>27</v>
      </c>
      <c r="AB455" s="67">
        <f>$MC$640</f>
        <v>717.2</v>
      </c>
      <c r="AC455" s="5" t="s">
        <v>900</v>
      </c>
      <c r="AD455" s="277" t="s">
        <v>800</v>
      </c>
      <c r="AF455" s="67">
        <f>$AR$646</f>
        <v>465.6</v>
      </c>
      <c r="AG455" s="5" t="s">
        <v>900</v>
      </c>
      <c r="AH455" s="277" t="s">
        <v>9</v>
      </c>
      <c r="AJ455" s="67">
        <f>$LT$652</f>
        <v>308.3</v>
      </c>
      <c r="AK455" s="5" t="s">
        <v>900</v>
      </c>
      <c r="AL455" s="277" t="s">
        <v>1</v>
      </c>
      <c r="AN455" s="67">
        <f>$TA$658</f>
        <v>355.6</v>
      </c>
      <c r="AO455" s="5" t="s">
        <v>900</v>
      </c>
      <c r="AP455" s="63" t="s">
        <v>3372</v>
      </c>
      <c r="AR455" s="67">
        <f>$ALA$664</f>
        <v>133.29999999999998</v>
      </c>
      <c r="AS455" s="5" t="s">
        <v>900</v>
      </c>
      <c r="AT455" s="63" t="s">
        <v>782</v>
      </c>
      <c r="AV455" s="67">
        <f>$QG$670</f>
        <v>127.60000000000001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790</v>
      </c>
      <c r="D456" s="67">
        <f>$IZ$604</f>
        <v>5977.8</v>
      </c>
      <c r="E456" s="5" t="s">
        <v>901</v>
      </c>
      <c r="F456" s="277" t="s">
        <v>2155</v>
      </c>
      <c r="H456" s="67">
        <f>$XN$610</f>
        <v>2675.6000000000004</v>
      </c>
      <c r="I456" s="5" t="s">
        <v>901</v>
      </c>
      <c r="J456" s="277" t="s">
        <v>3361</v>
      </c>
      <c r="L456" s="67">
        <f>$AHF$616</f>
        <v>2200</v>
      </c>
      <c r="M456" s="5" t="s">
        <v>901</v>
      </c>
      <c r="N456" s="63" t="s">
        <v>33</v>
      </c>
      <c r="P456" s="67">
        <f>$BA$622</f>
        <v>1600.7999999999997</v>
      </c>
      <c r="Q456" s="5" t="s">
        <v>901</v>
      </c>
      <c r="R456" s="277" t="s">
        <v>2050</v>
      </c>
      <c r="T456" s="67">
        <f>$ABR$628</f>
        <v>1109.7</v>
      </c>
      <c r="U456" s="5" t="s">
        <v>901</v>
      </c>
      <c r="V456" s="219" t="s">
        <v>1652</v>
      </c>
      <c r="X456" s="67">
        <f>$ON$634</f>
        <v>831.5</v>
      </c>
      <c r="Y456" s="5" t="s">
        <v>901</v>
      </c>
      <c r="Z456" s="63" t="s">
        <v>3375</v>
      </c>
      <c r="AB456" s="67">
        <f>$AMB$640</f>
        <v>693.69999999999993</v>
      </c>
      <c r="AC456" s="5" t="s">
        <v>901</v>
      </c>
      <c r="AD456" s="63" t="s">
        <v>3378</v>
      </c>
      <c r="AF456" s="67">
        <f>$ANC$646</f>
        <v>463.5</v>
      </c>
      <c r="AG456" s="5" t="s">
        <v>901</v>
      </c>
      <c r="AH456" s="63" t="s">
        <v>3365</v>
      </c>
      <c r="AJ456" s="67">
        <f>$AIP$652</f>
        <v>306.20000000000005</v>
      </c>
      <c r="AK456" s="5" t="s">
        <v>901</v>
      </c>
      <c r="AL456" s="277" t="s">
        <v>3362</v>
      </c>
      <c r="AN456" s="67">
        <f>$AHO$658</f>
        <v>350.1</v>
      </c>
      <c r="AO456" s="5" t="s">
        <v>901</v>
      </c>
      <c r="AP456" s="63" t="s">
        <v>3364</v>
      </c>
      <c r="AR456" s="67">
        <f>$AIG$664</f>
        <v>118.19999999999999</v>
      </c>
      <c r="AS456" s="5" t="s">
        <v>901</v>
      </c>
      <c r="AT456" s="277" t="s">
        <v>13</v>
      </c>
      <c r="AV456" s="67">
        <f>$NV$670</f>
        <v>124.3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3382</v>
      </c>
      <c r="D457" s="67">
        <f>$AOV$604</f>
        <v>5976.7999999999993</v>
      </c>
      <c r="E457" s="5" t="s">
        <v>902</v>
      </c>
      <c r="F457" s="63" t="s">
        <v>3377</v>
      </c>
      <c r="H457" s="67">
        <f>$AMT$610</f>
        <v>2652</v>
      </c>
      <c r="I457" s="5" t="s">
        <v>902</v>
      </c>
      <c r="J457" s="219" t="s">
        <v>1644</v>
      </c>
      <c r="L457" s="67">
        <f>$UT$616</f>
        <v>2151.9</v>
      </c>
      <c r="M457" s="5" t="s">
        <v>902</v>
      </c>
      <c r="N457" s="63" t="s">
        <v>796</v>
      </c>
      <c r="P457" s="67">
        <f>$KJ$622</f>
        <v>1591.8999999999999</v>
      </c>
      <c r="Q457" s="5" t="s">
        <v>902</v>
      </c>
      <c r="R457" s="63" t="s">
        <v>3375</v>
      </c>
      <c r="T457" s="67">
        <f>$AMB$628</f>
        <v>1105.3</v>
      </c>
      <c r="U457" s="5" t="s">
        <v>902</v>
      </c>
      <c r="V457" s="63" t="s">
        <v>3393</v>
      </c>
      <c r="X457" s="67">
        <f>$APW$634</f>
        <v>830.69999999999993</v>
      </c>
      <c r="Y457" s="5" t="s">
        <v>902</v>
      </c>
      <c r="Z457" s="277" t="s">
        <v>3361</v>
      </c>
      <c r="AB457" s="67">
        <f>$AHF$640</f>
        <v>689.3</v>
      </c>
      <c r="AC457" s="5" t="s">
        <v>902</v>
      </c>
      <c r="AD457" s="277" t="s">
        <v>1</v>
      </c>
      <c r="AF457" s="67">
        <f>$TA$646</f>
        <v>450.9</v>
      </c>
      <c r="AG457" s="5" t="s">
        <v>902</v>
      </c>
      <c r="AH457" s="277" t="s">
        <v>2050</v>
      </c>
      <c r="AJ457" s="67">
        <f>$ABR$652</f>
        <v>303.2</v>
      </c>
      <c r="AK457" s="5" t="s">
        <v>902</v>
      </c>
      <c r="AL457" s="277" t="s">
        <v>2022</v>
      </c>
      <c r="AN457" s="67">
        <f>$AAQ$658</f>
        <v>349.40000000000003</v>
      </c>
      <c r="AO457" s="5" t="s">
        <v>902</v>
      </c>
      <c r="AP457" s="63" t="s">
        <v>734</v>
      </c>
      <c r="AR457" s="67">
        <f>$LK$664</f>
        <v>110.80000000000001</v>
      </c>
      <c r="AS457" s="5" t="s">
        <v>902</v>
      </c>
      <c r="AT457" s="277" t="s">
        <v>2006</v>
      </c>
      <c r="AV457" s="67">
        <f>$RZ$670</f>
        <v>121.10000000000001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762</v>
      </c>
      <c r="D458" s="67">
        <f>$FE$604</f>
        <v>5976.7999999999993</v>
      </c>
      <c r="E458" s="5" t="s">
        <v>903</v>
      </c>
      <c r="F458" s="63" t="s">
        <v>728</v>
      </c>
      <c r="H458" s="67">
        <f>$TS$610</f>
        <v>2608.5</v>
      </c>
      <c r="I458" s="5" t="s">
        <v>903</v>
      </c>
      <c r="J458" s="63" t="s">
        <v>757</v>
      </c>
      <c r="L458" s="67">
        <f>$LB$616</f>
        <v>2136.1999999999998</v>
      </c>
      <c r="M458" s="5" t="s">
        <v>903</v>
      </c>
      <c r="N458" s="63" t="s">
        <v>141</v>
      </c>
      <c r="P458" s="67">
        <f>$GF$622</f>
        <v>1576.5</v>
      </c>
      <c r="Q458" s="5" t="s">
        <v>903</v>
      </c>
      <c r="R458" s="63" t="s">
        <v>771</v>
      </c>
      <c r="T458" s="67">
        <f>$MU$628</f>
        <v>1068.7</v>
      </c>
      <c r="U458" s="5" t="s">
        <v>903</v>
      </c>
      <c r="V458" s="277" t="s">
        <v>2025</v>
      </c>
      <c r="X458" s="67">
        <f>$ZG$634</f>
        <v>823.19999999999993</v>
      </c>
      <c r="Y458" s="5" t="s">
        <v>903</v>
      </c>
      <c r="Z458" s="63" t="s">
        <v>153</v>
      </c>
      <c r="AB458" s="67">
        <f>$KA$640</f>
        <v>687.2</v>
      </c>
      <c r="AC458" s="5" t="s">
        <v>903</v>
      </c>
      <c r="AD458" s="63" t="s">
        <v>3364</v>
      </c>
      <c r="AF458" s="67">
        <f>$AIG$646</f>
        <v>450.40000000000003</v>
      </c>
      <c r="AG458" s="5" t="s">
        <v>903</v>
      </c>
      <c r="AH458" s="63" t="s">
        <v>141</v>
      </c>
      <c r="AJ458" s="67">
        <f>$GF$652</f>
        <v>302.8</v>
      </c>
      <c r="AK458" s="5" t="s">
        <v>903</v>
      </c>
      <c r="AL458" s="63" t="s">
        <v>746</v>
      </c>
      <c r="AN458" s="67">
        <f>$FW$658</f>
        <v>348.20000000000005</v>
      </c>
      <c r="AO458" s="5" t="s">
        <v>903</v>
      </c>
      <c r="AP458" s="277" t="s">
        <v>23</v>
      </c>
      <c r="AR458" s="67">
        <f>$KS$664</f>
        <v>107.7</v>
      </c>
      <c r="AS458" s="5" t="s">
        <v>903</v>
      </c>
      <c r="AT458" s="63" t="s">
        <v>3363</v>
      </c>
      <c r="AV458" s="67">
        <f>$AHX$670</f>
        <v>118.5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219" t="s">
        <v>1654</v>
      </c>
      <c r="D459" s="67">
        <f>$QY$604</f>
        <v>5976.7999999999993</v>
      </c>
      <c r="E459" s="5" t="s">
        <v>904</v>
      </c>
      <c r="F459" s="63" t="s">
        <v>3365</v>
      </c>
      <c r="H459" s="67">
        <f>$AIP$610</f>
        <v>2601.3000000000002</v>
      </c>
      <c r="I459" s="5" t="s">
        <v>904</v>
      </c>
      <c r="J459" s="219" t="s">
        <v>1656</v>
      </c>
      <c r="L459" s="67">
        <f>$QP$616</f>
        <v>2128.75</v>
      </c>
      <c r="M459" s="5" t="s">
        <v>904</v>
      </c>
      <c r="N459" s="63" t="s">
        <v>771</v>
      </c>
      <c r="P459" s="67">
        <f>$MU$622</f>
        <v>1528.9</v>
      </c>
      <c r="Q459" s="5" t="s">
        <v>904</v>
      </c>
      <c r="R459" s="63" t="s">
        <v>3379</v>
      </c>
      <c r="T459" s="67">
        <f>$ANU$628</f>
        <v>1057.3</v>
      </c>
      <c r="U459" s="5" t="s">
        <v>904</v>
      </c>
      <c r="V459" s="219" t="s">
        <v>1647</v>
      </c>
      <c r="X459" s="67">
        <f>$FN$634</f>
        <v>807.4</v>
      </c>
      <c r="Y459" s="5" t="s">
        <v>904</v>
      </c>
      <c r="Z459" s="63" t="s">
        <v>728</v>
      </c>
      <c r="AB459" s="67">
        <f>$TS$640</f>
        <v>677.7</v>
      </c>
      <c r="AC459" s="5" t="s">
        <v>904</v>
      </c>
      <c r="AD459" s="277" t="s">
        <v>2005</v>
      </c>
      <c r="AF459" s="67">
        <f>$VU$646</f>
        <v>434.09999999999997</v>
      </c>
      <c r="AG459" s="5" t="s">
        <v>904</v>
      </c>
      <c r="AH459" s="219" t="s">
        <v>1652</v>
      </c>
      <c r="AJ459" s="67">
        <f>$ON$652</f>
        <v>301.3</v>
      </c>
      <c r="AK459" s="5" t="s">
        <v>904</v>
      </c>
      <c r="AL459" s="63" t="s">
        <v>734</v>
      </c>
      <c r="AN459" s="67">
        <f>$LK$658</f>
        <v>333.4</v>
      </c>
      <c r="AO459" s="5" t="s">
        <v>904</v>
      </c>
      <c r="AP459" s="63" t="s">
        <v>764</v>
      </c>
      <c r="AR459" s="67">
        <f>$JR$664</f>
        <v>106.9</v>
      </c>
      <c r="AS459" s="5" t="s">
        <v>904</v>
      </c>
      <c r="AT459" s="63" t="s">
        <v>728</v>
      </c>
      <c r="AV459" s="67">
        <f>$TS$670</f>
        <v>113.8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219" t="s">
        <v>1660</v>
      </c>
      <c r="D460" s="67">
        <f>$ND$604</f>
        <v>5976.7999999999993</v>
      </c>
      <c r="E460" s="5" t="s">
        <v>905</v>
      </c>
      <c r="F460" s="277" t="s">
        <v>2028</v>
      </c>
      <c r="H460" s="67">
        <f>$ZY$610</f>
        <v>2571.6999999999998</v>
      </c>
      <c r="I460" s="5" t="s">
        <v>905</v>
      </c>
      <c r="J460" s="63" t="s">
        <v>762</v>
      </c>
      <c r="L460" s="67">
        <f>$FE$616</f>
        <v>2121.9</v>
      </c>
      <c r="M460" s="5" t="s">
        <v>905</v>
      </c>
      <c r="N460" s="277" t="s">
        <v>2005</v>
      </c>
      <c r="P460" s="67">
        <f>$VU$622</f>
        <v>1470.4</v>
      </c>
      <c r="Q460" s="5" t="s">
        <v>905</v>
      </c>
      <c r="R460" s="63" t="s">
        <v>728</v>
      </c>
      <c r="T460" s="67">
        <f>$TS$628</f>
        <v>1053.4000000000001</v>
      </c>
      <c r="U460" s="5" t="s">
        <v>905</v>
      </c>
      <c r="V460" s="63" t="s">
        <v>749</v>
      </c>
      <c r="X460" s="67">
        <f>$EV$634</f>
        <v>806.50000000000011</v>
      </c>
      <c r="Y460" s="5" t="s">
        <v>905</v>
      </c>
      <c r="Z460" s="219" t="s">
        <v>1654</v>
      </c>
      <c r="AB460" s="67">
        <f>$QY$640</f>
        <v>667.6</v>
      </c>
      <c r="AC460" s="5" t="s">
        <v>905</v>
      </c>
      <c r="AD460" s="277" t="s">
        <v>13</v>
      </c>
      <c r="AF460" s="67">
        <f>$NV$646</f>
        <v>429.9</v>
      </c>
      <c r="AG460" s="5" t="s">
        <v>905</v>
      </c>
      <c r="AH460" s="63" t="s">
        <v>3370</v>
      </c>
      <c r="AJ460" s="67">
        <f>$AKI$652</f>
        <v>296.7</v>
      </c>
      <c r="AK460" s="5" t="s">
        <v>905</v>
      </c>
      <c r="AL460" s="63" t="s">
        <v>771</v>
      </c>
      <c r="AN460" s="67">
        <f>$MU$658</f>
        <v>328.09999999999997</v>
      </c>
      <c r="AO460" s="5" t="s">
        <v>905</v>
      </c>
      <c r="AP460" s="63" t="s">
        <v>782</v>
      </c>
      <c r="AR460" s="67">
        <f>$QG$664</f>
        <v>106.80000000000001</v>
      </c>
      <c r="AS460" s="5" t="s">
        <v>905</v>
      </c>
      <c r="AT460" s="277" t="s">
        <v>2009</v>
      </c>
      <c r="AV460" s="67">
        <f>$VL$670</f>
        <v>113.79999999999998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3391</v>
      </c>
      <c r="D461" s="67">
        <f>$APN$604</f>
        <v>5971.6</v>
      </c>
      <c r="E461" s="5" t="s">
        <v>906</v>
      </c>
      <c r="F461" s="277" t="s">
        <v>2000</v>
      </c>
      <c r="H461" s="67">
        <f>$TJ$610</f>
        <v>2566</v>
      </c>
      <c r="I461" s="5" t="s">
        <v>906</v>
      </c>
      <c r="J461" s="277" t="s">
        <v>2050</v>
      </c>
      <c r="L461" s="67">
        <f>$ABR$616</f>
        <v>2117.5</v>
      </c>
      <c r="M461" s="5" t="s">
        <v>906</v>
      </c>
      <c r="N461" s="63" t="s">
        <v>3393</v>
      </c>
      <c r="P461" s="67">
        <f>$APW$622</f>
        <v>1443.2</v>
      </c>
      <c r="Q461" s="5" t="s">
        <v>906</v>
      </c>
      <c r="R461" s="63" t="s">
        <v>3368</v>
      </c>
      <c r="T461" s="67">
        <f>$AJQ$628</f>
        <v>1045.7</v>
      </c>
      <c r="U461" s="5" t="s">
        <v>906</v>
      </c>
      <c r="V461" s="63" t="s">
        <v>3390</v>
      </c>
      <c r="X461" s="67">
        <f>$APE$634</f>
        <v>803.5</v>
      </c>
      <c r="Y461" s="5" t="s">
        <v>906</v>
      </c>
      <c r="Z461" s="219" t="s">
        <v>1643</v>
      </c>
      <c r="AB461" s="67">
        <f>$UB$640</f>
        <v>665.09999999999991</v>
      </c>
      <c r="AC461" s="5" t="s">
        <v>906</v>
      </c>
      <c r="AD461" s="277" t="s">
        <v>23</v>
      </c>
      <c r="AF461" s="67">
        <f>$KS$646</f>
        <v>415.4</v>
      </c>
      <c r="AG461" s="5" t="s">
        <v>906</v>
      </c>
      <c r="AH461" s="277" t="s">
        <v>143</v>
      </c>
      <c r="AJ461" s="67">
        <f>$CT$652</f>
        <v>292.89999999999998</v>
      </c>
      <c r="AK461" s="5" t="s">
        <v>906</v>
      </c>
      <c r="AL461" s="277" t="s">
        <v>2021</v>
      </c>
      <c r="AN461" s="67">
        <f>$YF$658</f>
        <v>316.5</v>
      </c>
      <c r="AO461" s="5" t="s">
        <v>906</v>
      </c>
      <c r="AP461" s="63" t="s">
        <v>162</v>
      </c>
      <c r="AR461" s="67">
        <f>$IQ$664</f>
        <v>106.2</v>
      </c>
      <c r="AS461" s="5" t="s">
        <v>906</v>
      </c>
      <c r="AT461" s="63" t="s">
        <v>3375</v>
      </c>
      <c r="AV461" s="67">
        <f>$AMB$670</f>
        <v>110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7" t="s">
        <v>2004</v>
      </c>
      <c r="D462" s="67">
        <f>$SI$604</f>
        <v>5963.7999999999993</v>
      </c>
      <c r="E462" s="5" t="s">
        <v>907</v>
      </c>
      <c r="F462" s="63" t="s">
        <v>3393</v>
      </c>
      <c r="H462" s="67">
        <f>$APW$610</f>
        <v>2553.9</v>
      </c>
      <c r="I462" s="5" t="s">
        <v>907</v>
      </c>
      <c r="J462" s="277" t="s">
        <v>143</v>
      </c>
      <c r="L462" s="67">
        <f>$CT$616</f>
        <v>2085.6</v>
      </c>
      <c r="M462" s="5" t="s">
        <v>907</v>
      </c>
      <c r="N462" s="63" t="s">
        <v>3365</v>
      </c>
      <c r="P462" s="67">
        <f>$AIP$622</f>
        <v>1429.9</v>
      </c>
      <c r="Q462" s="5" t="s">
        <v>907</v>
      </c>
      <c r="R462" s="63" t="s">
        <v>180</v>
      </c>
      <c r="T462" s="67">
        <f>$AOD$628</f>
        <v>1040.5</v>
      </c>
      <c r="U462" s="5" t="s">
        <v>907</v>
      </c>
      <c r="V462" s="63" t="s">
        <v>771</v>
      </c>
      <c r="X462" s="67">
        <f>$MU$634</f>
        <v>803</v>
      </c>
      <c r="Y462" s="5" t="s">
        <v>907</v>
      </c>
      <c r="Z462" s="277" t="s">
        <v>2050</v>
      </c>
      <c r="AB462" s="67">
        <f>$ABR$640</f>
        <v>662.3</v>
      </c>
      <c r="AC462" s="5" t="s">
        <v>907</v>
      </c>
      <c r="AD462" s="63" t="s">
        <v>3379</v>
      </c>
      <c r="AF462" s="67">
        <f>$ANU$646</f>
        <v>402.20000000000005</v>
      </c>
      <c r="AG462" s="5" t="s">
        <v>907</v>
      </c>
      <c r="AH462" s="63" t="s">
        <v>3382</v>
      </c>
      <c r="AJ462" s="67">
        <f>$AOV$652</f>
        <v>289.3</v>
      </c>
      <c r="AK462" s="5" t="s">
        <v>907</v>
      </c>
      <c r="AL462" s="63" t="s">
        <v>782</v>
      </c>
      <c r="AN462" s="67">
        <f>$QG$658</f>
        <v>314.8</v>
      </c>
      <c r="AO462" s="5" t="s">
        <v>907</v>
      </c>
      <c r="AP462" s="219" t="s">
        <v>1652</v>
      </c>
      <c r="AR462" s="67">
        <f>$ON$664</f>
        <v>106.1</v>
      </c>
      <c r="AS462" s="5" t="s">
        <v>907</v>
      </c>
      <c r="AT462" s="63" t="s">
        <v>733</v>
      </c>
      <c r="AV462" s="67">
        <f>$HG$670</f>
        <v>103.4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763</v>
      </c>
      <c r="D463" s="67">
        <f>$NM$604</f>
        <v>5939.7999999999993</v>
      </c>
      <c r="E463" s="5" t="s">
        <v>908</v>
      </c>
      <c r="F463" s="277" t="s">
        <v>13</v>
      </c>
      <c r="H463" s="67">
        <f>$NV$610</f>
        <v>2552.1999999999998</v>
      </c>
      <c r="I463" s="5" t="s">
        <v>908</v>
      </c>
      <c r="J463" s="63" t="s">
        <v>25</v>
      </c>
      <c r="L463" s="67">
        <f>$BJ$616</f>
        <v>2075.3000000000002</v>
      </c>
      <c r="M463" s="5" t="s">
        <v>908</v>
      </c>
      <c r="N463" s="63" t="s">
        <v>763</v>
      </c>
      <c r="P463" s="67">
        <f>$NM$622</f>
        <v>1417</v>
      </c>
      <c r="Q463" s="5" t="s">
        <v>908</v>
      </c>
      <c r="R463" s="277" t="s">
        <v>2000</v>
      </c>
      <c r="T463" s="67">
        <f>$TJ$628</f>
        <v>1037.7</v>
      </c>
      <c r="U463" s="5" t="s">
        <v>908</v>
      </c>
      <c r="V463" s="277" t="s">
        <v>2024</v>
      </c>
      <c r="X463" s="67">
        <f>$ACA$634</f>
        <v>799.60000000000014</v>
      </c>
      <c r="Y463" s="5" t="s">
        <v>908</v>
      </c>
      <c r="Z463" s="277" t="s">
        <v>3362</v>
      </c>
      <c r="AB463" s="67">
        <f>$AHO$640</f>
        <v>646.1</v>
      </c>
      <c r="AC463" s="5" t="s">
        <v>908</v>
      </c>
      <c r="AD463" s="63" t="s">
        <v>733</v>
      </c>
      <c r="AF463" s="67">
        <f>$HG$646</f>
        <v>396.79999999999995</v>
      </c>
      <c r="AG463" s="5" t="s">
        <v>908</v>
      </c>
      <c r="AH463" s="277" t="s">
        <v>13</v>
      </c>
      <c r="AJ463" s="67">
        <f>$NV$652</f>
        <v>287.2</v>
      </c>
      <c r="AK463" s="5" t="s">
        <v>908</v>
      </c>
      <c r="AL463" s="63" t="s">
        <v>763</v>
      </c>
      <c r="AN463" s="67">
        <f>$NM$658</f>
        <v>294.20000000000005</v>
      </c>
      <c r="AO463" s="5" t="s">
        <v>908</v>
      </c>
      <c r="AP463" s="63" t="s">
        <v>3379</v>
      </c>
      <c r="AR463" s="67">
        <f>$ANU$664</f>
        <v>104.60000000000001</v>
      </c>
      <c r="AS463" s="5" t="s">
        <v>908</v>
      </c>
      <c r="AT463" s="63" t="s">
        <v>180</v>
      </c>
      <c r="AV463" s="67">
        <f>$AOD$670</f>
        <v>97.899999999999991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219" t="s">
        <v>1644</v>
      </c>
      <c r="D464" s="67">
        <f>$UT$604</f>
        <v>5899</v>
      </c>
      <c r="E464" s="5" t="s">
        <v>909</v>
      </c>
      <c r="F464" s="277" t="s">
        <v>2051</v>
      </c>
      <c r="H464" s="67">
        <f>$AAZ$610</f>
        <v>2537.9</v>
      </c>
      <c r="I464" s="5" t="s">
        <v>909</v>
      </c>
      <c r="J464" s="63" t="s">
        <v>153</v>
      </c>
      <c r="L464" s="67">
        <f>$KA$616</f>
        <v>2071.8000000000002</v>
      </c>
      <c r="M464" s="5" t="s">
        <v>909</v>
      </c>
      <c r="N464" s="277" t="s">
        <v>2023</v>
      </c>
      <c r="P464" s="67">
        <f>$ZP$622</f>
        <v>1414.8</v>
      </c>
      <c r="Q464" s="5" t="s">
        <v>909</v>
      </c>
      <c r="R464" s="63" t="s">
        <v>3377</v>
      </c>
      <c r="T464" s="67">
        <f>$AMT$628</f>
        <v>1031.8</v>
      </c>
      <c r="U464" s="5" t="s">
        <v>909</v>
      </c>
      <c r="V464" s="63" t="s">
        <v>764</v>
      </c>
      <c r="X464" s="67">
        <f>$JR$634</f>
        <v>794.8</v>
      </c>
      <c r="Y464" s="5" t="s">
        <v>909</v>
      </c>
      <c r="Z464" s="63" t="s">
        <v>3377</v>
      </c>
      <c r="AB464" s="67">
        <f>$AMT$640</f>
        <v>643.6</v>
      </c>
      <c r="AC464" s="5" t="s">
        <v>909</v>
      </c>
      <c r="AD464" s="277" t="s">
        <v>4493</v>
      </c>
      <c r="AF464" s="67">
        <f>$XW$646</f>
        <v>383.3</v>
      </c>
      <c r="AG464" s="5" t="s">
        <v>909</v>
      </c>
      <c r="AH464" s="63" t="s">
        <v>796</v>
      </c>
      <c r="AJ464" s="67">
        <f>$KJ$652</f>
        <v>283.7</v>
      </c>
      <c r="AK464" s="5" t="s">
        <v>909</v>
      </c>
      <c r="AL464" s="63" t="s">
        <v>757</v>
      </c>
      <c r="AN464" s="67">
        <f>$LB$658</f>
        <v>288.5</v>
      </c>
      <c r="AO464" s="5" t="s">
        <v>909</v>
      </c>
      <c r="AP464" s="63" t="s">
        <v>796</v>
      </c>
      <c r="AR464" s="67">
        <f>$KJ$664</f>
        <v>102.89999999999999</v>
      </c>
      <c r="AS464" s="5" t="s">
        <v>909</v>
      </c>
      <c r="AT464" s="63" t="s">
        <v>3369</v>
      </c>
      <c r="AV464" s="67">
        <f>$AJZ$670</f>
        <v>95.6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277" t="s">
        <v>2022</v>
      </c>
      <c r="D465" s="67">
        <f>$AAQ$604</f>
        <v>5878.7</v>
      </c>
      <c r="E465" s="5" t="s">
        <v>910</v>
      </c>
      <c r="F465" s="63" t="s">
        <v>3375</v>
      </c>
      <c r="H465" s="67">
        <f>$AMB$610</f>
        <v>2535.4</v>
      </c>
      <c r="I465" s="5" t="s">
        <v>910</v>
      </c>
      <c r="J465" s="63" t="s">
        <v>764</v>
      </c>
      <c r="L465" s="67">
        <f>$JR$616</f>
        <v>2066.6</v>
      </c>
      <c r="M465" s="5" t="s">
        <v>910</v>
      </c>
      <c r="N465" s="219" t="s">
        <v>1643</v>
      </c>
      <c r="P465" s="67">
        <f>$UB$622</f>
        <v>1414.5999999999997</v>
      </c>
      <c r="Q465" s="5" t="s">
        <v>910</v>
      </c>
      <c r="R465" s="63" t="s">
        <v>3391</v>
      </c>
      <c r="T465" s="67">
        <f>$APN$628</f>
        <v>1018.3</v>
      </c>
      <c r="U465" s="5" t="s">
        <v>910</v>
      </c>
      <c r="V465" s="63" t="s">
        <v>790</v>
      </c>
      <c r="X465" s="67">
        <f>$IZ$634</f>
        <v>778.8</v>
      </c>
      <c r="Y465" s="5" t="s">
        <v>910</v>
      </c>
      <c r="Z465" s="63" t="s">
        <v>3382</v>
      </c>
      <c r="AB465" s="67">
        <f>$AOV$640</f>
        <v>637.9</v>
      </c>
      <c r="AC465" s="5" t="s">
        <v>910</v>
      </c>
      <c r="AD465" s="63" t="s">
        <v>3376</v>
      </c>
      <c r="AF465" s="67">
        <f>$AMK$646</f>
        <v>363.5</v>
      </c>
      <c r="AG465" s="5" t="s">
        <v>910</v>
      </c>
      <c r="AH465" s="63" t="s">
        <v>3393</v>
      </c>
      <c r="AJ465" s="67">
        <f>$APW$652</f>
        <v>281</v>
      </c>
      <c r="AK465" s="5" t="s">
        <v>910</v>
      </c>
      <c r="AL465" s="219" t="s">
        <v>1657</v>
      </c>
      <c r="AN465" s="67">
        <f>$RH$658</f>
        <v>279</v>
      </c>
      <c r="AO465" s="5" t="s">
        <v>910</v>
      </c>
      <c r="AP465" s="63" t="s">
        <v>3374</v>
      </c>
      <c r="AR465" s="67">
        <f>$ALS$664</f>
        <v>96.299999999999983</v>
      </c>
      <c r="AS465" s="5" t="s">
        <v>910</v>
      </c>
      <c r="AT465" s="63" t="s">
        <v>753</v>
      </c>
      <c r="AV465" s="67">
        <f>$EM$670</f>
        <v>92.399999999999991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753</v>
      </c>
      <c r="D466" s="67">
        <f>$EM$604</f>
        <v>5865.8</v>
      </c>
      <c r="E466" s="5" t="s">
        <v>911</v>
      </c>
      <c r="F466" s="277" t="s">
        <v>2016</v>
      </c>
      <c r="H466" s="67">
        <f>$SR$610</f>
        <v>2534.2000000000003</v>
      </c>
      <c r="I466" s="5" t="s">
        <v>911</v>
      </c>
      <c r="J466" s="277" t="s">
        <v>4493</v>
      </c>
      <c r="L466" s="67">
        <f>$XW$616</f>
        <v>2062</v>
      </c>
      <c r="M466" s="5" t="s">
        <v>911</v>
      </c>
      <c r="N466" s="219" t="s">
        <v>1656</v>
      </c>
      <c r="P466" s="67">
        <f>$QP$622</f>
        <v>1412.6</v>
      </c>
      <c r="Q466" s="5" t="s">
        <v>911</v>
      </c>
      <c r="R466" s="63" t="s">
        <v>3394</v>
      </c>
      <c r="T466" s="67">
        <f>$AQF$628</f>
        <v>980.3</v>
      </c>
      <c r="U466" s="5" t="s">
        <v>911</v>
      </c>
      <c r="V466" s="63" t="s">
        <v>788</v>
      </c>
      <c r="X466" s="67">
        <f>$OE$634</f>
        <v>767.4</v>
      </c>
      <c r="Y466" s="5" t="s">
        <v>911</v>
      </c>
      <c r="Z466" s="63" t="s">
        <v>788</v>
      </c>
      <c r="AB466" s="67">
        <f>$OE$640</f>
        <v>630.20000000000005</v>
      </c>
      <c r="AC466" s="5" t="s">
        <v>911</v>
      </c>
      <c r="AD466" s="63" t="s">
        <v>3368</v>
      </c>
      <c r="AF466" s="67">
        <f>$AJQ$646</f>
        <v>359.90000000000003</v>
      </c>
      <c r="AG466" s="5" t="s">
        <v>911</v>
      </c>
      <c r="AH466" s="277" t="s">
        <v>2021</v>
      </c>
      <c r="AJ466" s="67">
        <f>$YF$652</f>
        <v>265.10000000000002</v>
      </c>
      <c r="AK466" s="5" t="s">
        <v>911</v>
      </c>
      <c r="AL466" s="63" t="s">
        <v>762</v>
      </c>
      <c r="AN466" s="67">
        <f>$FE$658</f>
        <v>277.39999999999998</v>
      </c>
      <c r="AO466" s="5" t="s">
        <v>911</v>
      </c>
      <c r="AP466" s="277" t="s">
        <v>13</v>
      </c>
      <c r="AR466" s="67">
        <f>$NV$664</f>
        <v>96.299999999999983</v>
      </c>
      <c r="AS466" s="5" t="s">
        <v>911</v>
      </c>
      <c r="AT466" s="277" t="s">
        <v>2155</v>
      </c>
      <c r="AV466" s="67">
        <f>$XN$670</f>
        <v>90.7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3373</v>
      </c>
      <c r="D467" s="67">
        <f>$ALJ$604</f>
        <v>5754.2000000000007</v>
      </c>
      <c r="E467" s="5" t="s">
        <v>912</v>
      </c>
      <c r="F467" s="277" t="s">
        <v>4493</v>
      </c>
      <c r="H467" s="67">
        <f>$XW$610</f>
        <v>2487.1</v>
      </c>
      <c r="I467" s="5" t="s">
        <v>912</v>
      </c>
      <c r="J467" s="277" t="s">
        <v>2025</v>
      </c>
      <c r="L467" s="67">
        <f>$ZG$616</f>
        <v>2061.7999999999997</v>
      </c>
      <c r="M467" s="5" t="s">
        <v>912</v>
      </c>
      <c r="N467" s="277" t="s">
        <v>4493</v>
      </c>
      <c r="P467" s="67">
        <f>$XW$622</f>
        <v>1409.2</v>
      </c>
      <c r="Q467" s="5" t="s">
        <v>912</v>
      </c>
      <c r="R467" s="277" t="s">
        <v>3362</v>
      </c>
      <c r="T467" s="67">
        <f>$AHO$628</f>
        <v>963.9</v>
      </c>
      <c r="U467" s="5" t="s">
        <v>912</v>
      </c>
      <c r="V467" s="63" t="s">
        <v>3395</v>
      </c>
      <c r="X467" s="67">
        <f>$ANL$634</f>
        <v>761.80000000000007</v>
      </c>
      <c r="Y467" s="5" t="s">
        <v>912</v>
      </c>
      <c r="Z467" s="277" t="s">
        <v>2005</v>
      </c>
      <c r="AB467" s="67">
        <f>$VU$640</f>
        <v>625.70000000000005</v>
      </c>
      <c r="AC467" s="5" t="s">
        <v>912</v>
      </c>
      <c r="AD467" s="63" t="s">
        <v>3395</v>
      </c>
      <c r="AF467" s="67">
        <f>$ANL$646</f>
        <v>338.7</v>
      </c>
      <c r="AG467" s="5" t="s">
        <v>912</v>
      </c>
      <c r="AH467" s="63" t="s">
        <v>3391</v>
      </c>
      <c r="AJ467" s="67">
        <f>$APN$652</f>
        <v>259.29999999999995</v>
      </c>
      <c r="AK467" s="5" t="s">
        <v>912</v>
      </c>
      <c r="AL467" s="277" t="s">
        <v>2005</v>
      </c>
      <c r="AN467" s="67">
        <f>$VU$658</f>
        <v>273.2</v>
      </c>
      <c r="AO467" s="5" t="s">
        <v>912</v>
      </c>
      <c r="AP467" s="277" t="s">
        <v>2005</v>
      </c>
      <c r="AR467" s="67">
        <f>$VU$664</f>
        <v>79.900000000000006</v>
      </c>
      <c r="AS467" s="5" t="s">
        <v>912</v>
      </c>
      <c r="AT467" s="277" t="s">
        <v>1</v>
      </c>
      <c r="AV467" s="67">
        <f>$TA$670</f>
        <v>89.2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77" t="s">
        <v>13</v>
      </c>
      <c r="D468" s="67">
        <f>$NV$604</f>
        <v>5729.7</v>
      </c>
      <c r="E468" s="5" t="s">
        <v>913</v>
      </c>
      <c r="F468" s="63" t="s">
        <v>796</v>
      </c>
      <c r="H468" s="67">
        <f>$KJ$610</f>
        <v>2466.9</v>
      </c>
      <c r="I468" s="5" t="s">
        <v>913</v>
      </c>
      <c r="J468" s="63" t="s">
        <v>778</v>
      </c>
      <c r="L468" s="67">
        <f>$GX$616</f>
        <v>2008.3999999999999</v>
      </c>
      <c r="M468" s="5" t="s">
        <v>913</v>
      </c>
      <c r="N468" s="277" t="s">
        <v>2025</v>
      </c>
      <c r="P468" s="67">
        <f>$ZG$622</f>
        <v>1406.4999999999998</v>
      </c>
      <c r="Q468" s="5" t="s">
        <v>913</v>
      </c>
      <c r="R468" s="63" t="s">
        <v>3365</v>
      </c>
      <c r="T468" s="67">
        <f>$AIP$628</f>
        <v>952.90000000000009</v>
      </c>
      <c r="U468" s="5" t="s">
        <v>913</v>
      </c>
      <c r="V468" s="63" t="s">
        <v>3377</v>
      </c>
      <c r="X468" s="67">
        <f>$AMT$634</f>
        <v>761.5</v>
      </c>
      <c r="Y468" s="5" t="s">
        <v>913</v>
      </c>
      <c r="Z468" s="277" t="s">
        <v>779</v>
      </c>
      <c r="AB468" s="67">
        <f>$AI$640</f>
        <v>621.20000000000005</v>
      </c>
      <c r="AC468" s="5" t="s">
        <v>913</v>
      </c>
      <c r="AD468" s="219" t="s">
        <v>1652</v>
      </c>
      <c r="AF468" s="67">
        <f>$ON$646</f>
        <v>327</v>
      </c>
      <c r="AG468" s="5" t="s">
        <v>913</v>
      </c>
      <c r="AH468" s="277" t="s">
        <v>15</v>
      </c>
      <c r="AJ468" s="67">
        <f>$HY$652</f>
        <v>256.40000000000003</v>
      </c>
      <c r="AK468" s="5" t="s">
        <v>913</v>
      </c>
      <c r="AL468" s="219" t="s">
        <v>1643</v>
      </c>
      <c r="AN468" s="67">
        <f>$UB$658</f>
        <v>267.89999999999998</v>
      </c>
      <c r="AO468" s="5" t="s">
        <v>913</v>
      </c>
      <c r="AP468" s="219" t="s">
        <v>1660</v>
      </c>
      <c r="AR468" s="67">
        <f>$ND$664</f>
        <v>79.199999999999989</v>
      </c>
      <c r="AS468" s="5" t="s">
        <v>913</v>
      </c>
      <c r="AT468" s="63" t="s">
        <v>796</v>
      </c>
      <c r="AV468" s="67">
        <f>$KJ$670</f>
        <v>84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277" t="s">
        <v>11</v>
      </c>
      <c r="D469" s="67">
        <f>$CB$604</f>
        <v>5721.0999999999995</v>
      </c>
      <c r="E469" s="5" t="s">
        <v>914</v>
      </c>
      <c r="F469" s="277" t="s">
        <v>154</v>
      </c>
      <c r="H469" s="67">
        <f>$Q$610</f>
        <v>2445.3000000000002</v>
      </c>
      <c r="I469" s="5" t="s">
        <v>914</v>
      </c>
      <c r="J469" s="63" t="s">
        <v>749</v>
      </c>
      <c r="L469" s="67">
        <f>$EV$616</f>
        <v>2003.75</v>
      </c>
      <c r="M469" s="5" t="s">
        <v>914</v>
      </c>
      <c r="N469" s="63" t="s">
        <v>788</v>
      </c>
      <c r="P469" s="67">
        <f>$OE$622</f>
        <v>1394.8</v>
      </c>
      <c r="Q469" s="5" t="s">
        <v>914</v>
      </c>
      <c r="R469" s="277" t="s">
        <v>2005</v>
      </c>
      <c r="T469" s="67">
        <f>$VU$628</f>
        <v>929.8</v>
      </c>
      <c r="U469" s="5" t="s">
        <v>914</v>
      </c>
      <c r="V469" s="63" t="s">
        <v>3374</v>
      </c>
      <c r="X469" s="67">
        <f>$ALS$634</f>
        <v>739.8</v>
      </c>
      <c r="Y469" s="5" t="s">
        <v>914</v>
      </c>
      <c r="Z469" s="277" t="s">
        <v>2001</v>
      </c>
      <c r="AB469" s="67">
        <f>$WM$640</f>
        <v>615.29999999999995</v>
      </c>
      <c r="AC469" s="5" t="s">
        <v>914</v>
      </c>
      <c r="AD469" s="63" t="s">
        <v>142</v>
      </c>
      <c r="AF469" s="67">
        <f>$DU$646</f>
        <v>325.7</v>
      </c>
      <c r="AG469" s="5" t="s">
        <v>914</v>
      </c>
      <c r="AH469" s="277" t="s">
        <v>27</v>
      </c>
      <c r="AJ469" s="67">
        <f>$MC$652</f>
        <v>239.05000000000004</v>
      </c>
      <c r="AK469" s="5" t="s">
        <v>914</v>
      </c>
      <c r="AL469" s="63" t="s">
        <v>753</v>
      </c>
      <c r="AN469" s="67">
        <f>$EM$658</f>
        <v>262.2</v>
      </c>
      <c r="AO469" s="5" t="s">
        <v>914</v>
      </c>
      <c r="AP469" s="63" t="s">
        <v>763</v>
      </c>
      <c r="AR469" s="67">
        <f>$NM$664</f>
        <v>77.900000000000006</v>
      </c>
      <c r="AS469" s="5" t="s">
        <v>914</v>
      </c>
      <c r="AT469" s="63" t="s">
        <v>33</v>
      </c>
      <c r="AV469" s="67">
        <f>$BA$670</f>
        <v>82.800000000000011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277" t="s">
        <v>3361</v>
      </c>
      <c r="D470" s="67">
        <f>$AHF$604</f>
        <v>5688.1999999999989</v>
      </c>
      <c r="E470" s="5" t="s">
        <v>915</v>
      </c>
      <c r="F470" s="63" t="s">
        <v>762</v>
      </c>
      <c r="H470" s="67">
        <f>$FE$610</f>
        <v>2442.1</v>
      </c>
      <c r="I470" s="5" t="s">
        <v>915</v>
      </c>
      <c r="J470" s="219" t="s">
        <v>1659</v>
      </c>
      <c r="L470" s="67">
        <f>$PF$616</f>
        <v>1994.9</v>
      </c>
      <c r="M470" s="5" t="s">
        <v>915</v>
      </c>
      <c r="N470" s="63" t="s">
        <v>3367</v>
      </c>
      <c r="P470" s="67">
        <f>$AJH$622</f>
        <v>1393</v>
      </c>
      <c r="Q470" s="5" t="s">
        <v>915</v>
      </c>
      <c r="R470" s="63" t="s">
        <v>3374</v>
      </c>
      <c r="T470" s="67">
        <f>$ALS$628</f>
        <v>922.45</v>
      </c>
      <c r="U470" s="5" t="s">
        <v>915</v>
      </c>
      <c r="V470" s="277" t="s">
        <v>2000</v>
      </c>
      <c r="X470" s="67">
        <f>$TJ$634</f>
        <v>735.5</v>
      </c>
      <c r="Y470" s="5" t="s">
        <v>915</v>
      </c>
      <c r="Z470" s="63" t="s">
        <v>3366</v>
      </c>
      <c r="AB470" s="67">
        <f>$AIY$640</f>
        <v>612.1</v>
      </c>
      <c r="AC470" s="5" t="s">
        <v>915</v>
      </c>
      <c r="AD470" s="63" t="s">
        <v>738</v>
      </c>
      <c r="AF470" s="67">
        <f>$JI$646</f>
        <v>320.89999999999998</v>
      </c>
      <c r="AG470" s="5" t="s">
        <v>915</v>
      </c>
      <c r="AH470" s="63" t="s">
        <v>748</v>
      </c>
      <c r="AJ470" s="67">
        <f>$GO$652</f>
        <v>238.39999999999995</v>
      </c>
      <c r="AK470" s="5" t="s">
        <v>915</v>
      </c>
      <c r="AL470" s="63" t="s">
        <v>778</v>
      </c>
      <c r="AN470" s="67">
        <f>$GX$658</f>
        <v>261</v>
      </c>
      <c r="AO470" s="5" t="s">
        <v>915</v>
      </c>
      <c r="AP470" s="277" t="s">
        <v>2009</v>
      </c>
      <c r="AR470" s="67">
        <f>$VL$664</f>
        <v>70.400000000000006</v>
      </c>
      <c r="AS470" s="5" t="s">
        <v>915</v>
      </c>
      <c r="AT470" s="63" t="s">
        <v>162</v>
      </c>
      <c r="AV470" s="67">
        <f>$IQ$670</f>
        <v>72.900000000000006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3366</v>
      </c>
      <c r="D471" s="67">
        <f>$AIY$604</f>
        <v>5662.5999999999995</v>
      </c>
      <c r="E471" s="331" t="s">
        <v>916</v>
      </c>
      <c r="F471" s="63" t="s">
        <v>790</v>
      </c>
      <c r="H471" s="67">
        <f>$IZ$610</f>
        <v>2425.6999999999994</v>
      </c>
      <c r="I471" s="331" t="s">
        <v>916</v>
      </c>
      <c r="J471" s="277" t="s">
        <v>3362</v>
      </c>
      <c r="L471" s="67">
        <f>$AHO$616</f>
        <v>1990.6</v>
      </c>
      <c r="M471" s="331" t="s">
        <v>916</v>
      </c>
      <c r="N471" s="63" t="s">
        <v>3395</v>
      </c>
      <c r="P471" s="67">
        <f>$ANL$622</f>
        <v>1387.5</v>
      </c>
      <c r="Q471" s="331" t="s">
        <v>916</v>
      </c>
      <c r="R471" s="63" t="s">
        <v>763</v>
      </c>
      <c r="T471" s="67">
        <f>$NM$628</f>
        <v>917.05</v>
      </c>
      <c r="U471" s="331" t="s">
        <v>916</v>
      </c>
      <c r="V471" s="277" t="s">
        <v>3361</v>
      </c>
      <c r="X471" s="67">
        <f>$AHF$634</f>
        <v>733.19999999999993</v>
      </c>
      <c r="Y471" s="331" t="s">
        <v>916</v>
      </c>
      <c r="Z471" s="219" t="s">
        <v>1655</v>
      </c>
      <c r="AB471" s="67">
        <f>$PO$640</f>
        <v>586</v>
      </c>
      <c r="AC471" s="331" t="s">
        <v>916</v>
      </c>
      <c r="AD471" s="63" t="s">
        <v>3371</v>
      </c>
      <c r="AF471" s="67">
        <f>$AKR$646</f>
        <v>320.2</v>
      </c>
      <c r="AG471" s="331" t="s">
        <v>916</v>
      </c>
      <c r="AH471" s="277" t="s">
        <v>2051</v>
      </c>
      <c r="AJ471" s="67">
        <f>$AAZ$652</f>
        <v>234.29999999999998</v>
      </c>
      <c r="AK471" s="331" t="s">
        <v>916</v>
      </c>
      <c r="AL471" s="277" t="s">
        <v>3361</v>
      </c>
      <c r="AN471" s="67">
        <f>$AHF$658</f>
        <v>241.7</v>
      </c>
      <c r="AO471" s="331" t="s">
        <v>916</v>
      </c>
      <c r="AP471" s="277" t="s">
        <v>2000</v>
      </c>
      <c r="AR471" s="67">
        <f>$TJ$664</f>
        <v>68.7</v>
      </c>
      <c r="AS471" s="331" t="s">
        <v>916</v>
      </c>
      <c r="AT471" s="277" t="s">
        <v>3361</v>
      </c>
      <c r="AV471" s="67">
        <f>$AHF$670</f>
        <v>70.2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63" t="s">
        <v>3374</v>
      </c>
      <c r="D472" s="67">
        <f>$ALS$604</f>
        <v>5524</v>
      </c>
      <c r="E472" s="331" t="s">
        <v>917</v>
      </c>
      <c r="F472" s="277" t="s">
        <v>143</v>
      </c>
      <c r="H472" s="67">
        <f>$CT$610</f>
        <v>2352.8000000000002</v>
      </c>
      <c r="I472" s="331" t="s">
        <v>917</v>
      </c>
      <c r="J472" s="63" t="s">
        <v>763</v>
      </c>
      <c r="L472" s="67">
        <f>$NM$616</f>
        <v>1964.8999999999999</v>
      </c>
      <c r="M472" s="331" t="s">
        <v>917</v>
      </c>
      <c r="N472" s="63" t="s">
        <v>728</v>
      </c>
      <c r="P472" s="67">
        <f>$TS$622</f>
        <v>1384.2</v>
      </c>
      <c r="Q472" s="331" t="s">
        <v>917</v>
      </c>
      <c r="R472" s="63" t="s">
        <v>755</v>
      </c>
      <c r="T472" s="67">
        <f>$OW$628</f>
        <v>869.6</v>
      </c>
      <c r="U472" s="331" t="s">
        <v>917</v>
      </c>
      <c r="V472" s="63" t="s">
        <v>755</v>
      </c>
      <c r="X472" s="67">
        <f>$OW$634</f>
        <v>725.2</v>
      </c>
      <c r="Y472" s="331" t="s">
        <v>917</v>
      </c>
      <c r="Z472" s="63" t="s">
        <v>3369</v>
      </c>
      <c r="AB472" s="67">
        <f>$AJZ$640</f>
        <v>581.6</v>
      </c>
      <c r="AC472" s="331" t="s">
        <v>917</v>
      </c>
      <c r="AD472" s="63" t="s">
        <v>3391</v>
      </c>
      <c r="AF472" s="67">
        <f>$APN$646</f>
        <v>311.60000000000002</v>
      </c>
      <c r="AG472" s="331" t="s">
        <v>917</v>
      </c>
      <c r="AH472" s="63" t="s">
        <v>3364</v>
      </c>
      <c r="AJ472" s="67">
        <f>$AIG$652</f>
        <v>223.7</v>
      </c>
      <c r="AK472" s="331" t="s">
        <v>917</v>
      </c>
      <c r="AL472" s="63" t="s">
        <v>3369</v>
      </c>
      <c r="AN472" s="67">
        <f>$AJZ$658</f>
        <v>232.5</v>
      </c>
      <c r="AO472" s="331" t="s">
        <v>917</v>
      </c>
      <c r="AP472" s="277" t="s">
        <v>2024</v>
      </c>
      <c r="AR472" s="67">
        <f>$ACA$664</f>
        <v>68.099999999999994</v>
      </c>
      <c r="AS472" s="331" t="s">
        <v>917</v>
      </c>
      <c r="AT472" s="63" t="s">
        <v>3393</v>
      </c>
      <c r="AV472" s="67">
        <f>$APW$670</f>
        <v>68.7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3363</v>
      </c>
      <c r="D473" s="67">
        <f>$AHX$604</f>
        <v>5485.45</v>
      </c>
      <c r="E473" s="331" t="s">
        <v>918</v>
      </c>
      <c r="F473" s="63" t="s">
        <v>3369</v>
      </c>
      <c r="H473" s="67">
        <f>$AJZ$610</f>
        <v>2347.8999999999996</v>
      </c>
      <c r="I473" s="331" t="s">
        <v>918</v>
      </c>
      <c r="J473" s="277" t="s">
        <v>2001</v>
      </c>
      <c r="L473" s="67">
        <f>$WM$616</f>
        <v>1963.4999999999998</v>
      </c>
      <c r="M473" s="331" t="s">
        <v>918</v>
      </c>
      <c r="N473" s="277" t="s">
        <v>2051</v>
      </c>
      <c r="P473" s="67">
        <f>$AAZ$622</f>
        <v>1354.3000000000002</v>
      </c>
      <c r="Q473" s="331" t="s">
        <v>918</v>
      </c>
      <c r="R473" s="63" t="s">
        <v>796</v>
      </c>
      <c r="T473" s="67">
        <f>$KJ$628</f>
        <v>865.4</v>
      </c>
      <c r="U473" s="331" t="s">
        <v>918</v>
      </c>
      <c r="V473" s="277" t="s">
        <v>2008</v>
      </c>
      <c r="X473" s="67">
        <f>$VC$634</f>
        <v>717.4</v>
      </c>
      <c r="Y473" s="331" t="s">
        <v>918</v>
      </c>
      <c r="Z473" s="63" t="s">
        <v>3371</v>
      </c>
      <c r="AB473" s="67">
        <f>$AKR$640</f>
        <v>576.79999999999995</v>
      </c>
      <c r="AC473" s="331" t="s">
        <v>918</v>
      </c>
      <c r="AD473" s="277" t="s">
        <v>2022</v>
      </c>
      <c r="AF473" s="67">
        <f>$AAQ$646</f>
        <v>307.59999999999997</v>
      </c>
      <c r="AG473" s="331" t="s">
        <v>918</v>
      </c>
      <c r="AH473" s="277" t="s">
        <v>2009</v>
      </c>
      <c r="AJ473" s="67">
        <f>$VL$652</f>
        <v>219.40000000000003</v>
      </c>
      <c r="AK473" s="331" t="s">
        <v>918</v>
      </c>
      <c r="AL473" s="63" t="s">
        <v>764</v>
      </c>
      <c r="AN473" s="67">
        <f>$JR$658</f>
        <v>227.8</v>
      </c>
      <c r="AO473" s="331" t="s">
        <v>918</v>
      </c>
      <c r="AP473" s="63" t="s">
        <v>788</v>
      </c>
      <c r="AR473" s="67">
        <f>$OE$664</f>
        <v>56.1</v>
      </c>
      <c r="AS473" s="331" t="s">
        <v>918</v>
      </c>
      <c r="AT473" s="63" t="s">
        <v>3391</v>
      </c>
      <c r="AV473" s="67">
        <f>$APN$670</f>
        <v>66.3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3372</v>
      </c>
      <c r="D474" s="67">
        <f>$ALA$604</f>
        <v>5477.2</v>
      </c>
      <c r="E474" s="331" t="s">
        <v>919</v>
      </c>
      <c r="F474" s="63" t="s">
        <v>180</v>
      </c>
      <c r="H474" s="67">
        <f>$AOD$610</f>
        <v>2337.1999999999998</v>
      </c>
      <c r="I474" s="331" t="s">
        <v>919</v>
      </c>
      <c r="J474" s="277" t="s">
        <v>2005</v>
      </c>
      <c r="L474" s="67">
        <f>$VU$616</f>
        <v>1958.4</v>
      </c>
      <c r="M474" s="331" t="s">
        <v>919</v>
      </c>
      <c r="N474" s="63" t="s">
        <v>3368</v>
      </c>
      <c r="P474" s="67">
        <f>$AJQ$622</f>
        <v>1345.4</v>
      </c>
      <c r="Q474" s="331" t="s">
        <v>919</v>
      </c>
      <c r="R474" s="277" t="s">
        <v>2155</v>
      </c>
      <c r="T474" s="67">
        <f>$XN$628</f>
        <v>858.6</v>
      </c>
      <c r="U474" s="331" t="s">
        <v>919</v>
      </c>
      <c r="V474" s="63" t="s">
        <v>142</v>
      </c>
      <c r="X474" s="67">
        <f>$DU$634</f>
        <v>711.90000000000009</v>
      </c>
      <c r="Y474" s="331" t="s">
        <v>919</v>
      </c>
      <c r="Z474" s="63" t="s">
        <v>3379</v>
      </c>
      <c r="AB474" s="67">
        <f>$ANU$640</f>
        <v>575.80000000000007</v>
      </c>
      <c r="AC474" s="331" t="s">
        <v>919</v>
      </c>
      <c r="AD474" s="277" t="s">
        <v>2048</v>
      </c>
      <c r="AF474" s="67">
        <f>$AAH$646</f>
        <v>301.39999999999998</v>
      </c>
      <c r="AG474" s="331" t="s">
        <v>919</v>
      </c>
      <c r="AH474" s="277" t="s">
        <v>2008</v>
      </c>
      <c r="AJ474" s="67">
        <f>$VC$652</f>
        <v>216</v>
      </c>
      <c r="AK474" s="331" t="s">
        <v>919</v>
      </c>
      <c r="AL474" s="277" t="s">
        <v>783</v>
      </c>
      <c r="AN474" s="67">
        <f>$CK$658</f>
        <v>217.4</v>
      </c>
      <c r="AO474" s="331" t="s">
        <v>919</v>
      </c>
      <c r="AP474" s="63" t="s">
        <v>3377</v>
      </c>
      <c r="AR474" s="67">
        <f>$AMT$664</f>
        <v>53.4</v>
      </c>
      <c r="AS474" s="331" t="s">
        <v>919</v>
      </c>
      <c r="AT474" s="63" t="s">
        <v>3381</v>
      </c>
      <c r="AV474" s="67">
        <f>$AOM$670</f>
        <v>62.599999999999994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277" t="s">
        <v>2048</v>
      </c>
      <c r="D475" s="67">
        <f>$AAH$604</f>
        <v>5372.9</v>
      </c>
      <c r="E475" s="331" t="s">
        <v>920</v>
      </c>
      <c r="F475" s="63" t="s">
        <v>3373</v>
      </c>
      <c r="H475" s="67">
        <f>$ALJ$610</f>
        <v>2323.8000000000002</v>
      </c>
      <c r="I475" s="331" t="s">
        <v>920</v>
      </c>
      <c r="J475" s="63" t="s">
        <v>3363</v>
      </c>
      <c r="L475" s="67">
        <f>$AHX$616</f>
        <v>1955.2</v>
      </c>
      <c r="M475" s="331" t="s">
        <v>920</v>
      </c>
      <c r="N475" s="63" t="s">
        <v>3379</v>
      </c>
      <c r="P475" s="67">
        <f>$ANU$622</f>
        <v>1340.3000000000002</v>
      </c>
      <c r="Q475" s="331" t="s">
        <v>920</v>
      </c>
      <c r="R475" s="277" t="s">
        <v>2008</v>
      </c>
      <c r="T475" s="67">
        <f>$VC$628</f>
        <v>844.4</v>
      </c>
      <c r="U475" s="331" t="s">
        <v>920</v>
      </c>
      <c r="V475" s="277" t="s">
        <v>3362</v>
      </c>
      <c r="X475" s="67">
        <f>$AHO$634</f>
        <v>692.4</v>
      </c>
      <c r="Y475" s="331" t="s">
        <v>920</v>
      </c>
      <c r="Z475" s="277" t="s">
        <v>2048</v>
      </c>
      <c r="AB475" s="67">
        <f>$AAH$640</f>
        <v>561.6</v>
      </c>
      <c r="AC475" s="331" t="s">
        <v>920</v>
      </c>
      <c r="AD475" s="277" t="s">
        <v>15</v>
      </c>
      <c r="AF475" s="67">
        <f>$HY$646</f>
        <v>296</v>
      </c>
      <c r="AG475" s="331" t="s">
        <v>920</v>
      </c>
      <c r="AH475" s="63" t="s">
        <v>778</v>
      </c>
      <c r="AJ475" s="67">
        <f>$GX$652</f>
        <v>154.6</v>
      </c>
      <c r="AK475" s="331" t="s">
        <v>920</v>
      </c>
      <c r="AL475" s="277" t="s">
        <v>15</v>
      </c>
      <c r="AN475" s="67">
        <f>$HY$658</f>
        <v>208.8</v>
      </c>
      <c r="AO475" s="331" t="s">
        <v>920</v>
      </c>
      <c r="AP475" s="63" t="s">
        <v>3375</v>
      </c>
      <c r="AR475" s="67">
        <f>$AMB$664</f>
        <v>51</v>
      </c>
      <c r="AS475" s="331" t="s">
        <v>920</v>
      </c>
      <c r="AT475" s="277" t="s">
        <v>2024</v>
      </c>
      <c r="AV475" s="67">
        <f>$ACA$670</f>
        <v>50.099999999999994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63" t="s">
        <v>3379</v>
      </c>
      <c r="D476" s="67">
        <f>$ANU$604</f>
        <v>5352.8</v>
      </c>
      <c r="E476" s="331" t="s">
        <v>921</v>
      </c>
      <c r="F476" s="63" t="s">
        <v>3363</v>
      </c>
      <c r="H476" s="67">
        <f>$AHX$610</f>
        <v>2245.3000000000002</v>
      </c>
      <c r="I476" s="331" t="s">
        <v>921</v>
      </c>
      <c r="J476" s="63" t="s">
        <v>3378</v>
      </c>
      <c r="L476" s="67">
        <f>$ANC$616</f>
        <v>1941</v>
      </c>
      <c r="M476" s="331" t="s">
        <v>921</v>
      </c>
      <c r="N476" s="219" t="s">
        <v>1654</v>
      </c>
      <c r="P476" s="67">
        <f>$QY$622</f>
        <v>1323.6</v>
      </c>
      <c r="Q476" s="331" t="s">
        <v>921</v>
      </c>
      <c r="R476" s="63" t="s">
        <v>3364</v>
      </c>
      <c r="T476" s="67">
        <f>$AIG$628</f>
        <v>819.9</v>
      </c>
      <c r="U476" s="331" t="s">
        <v>921</v>
      </c>
      <c r="V476" s="63" t="s">
        <v>763</v>
      </c>
      <c r="X476" s="67">
        <f>$NM$634</f>
        <v>685.40000000000009</v>
      </c>
      <c r="Y476" s="331" t="s">
        <v>921</v>
      </c>
      <c r="Z476" s="63" t="s">
        <v>762</v>
      </c>
      <c r="AB476" s="67">
        <f>$FE$640</f>
        <v>557.20000000000005</v>
      </c>
      <c r="AC476" s="331" t="s">
        <v>921</v>
      </c>
      <c r="AD476" s="63" t="s">
        <v>3365</v>
      </c>
      <c r="AF476" s="67">
        <f>$AIP$646</f>
        <v>295.3</v>
      </c>
      <c r="AG476" s="331" t="s">
        <v>921</v>
      </c>
      <c r="AH476" s="63" t="s">
        <v>180</v>
      </c>
      <c r="AJ476" s="67">
        <f>$AOD$652</f>
        <v>150.29999999999998</v>
      </c>
      <c r="AK476" s="331" t="s">
        <v>921</v>
      </c>
      <c r="AL476" s="63" t="s">
        <v>3373</v>
      </c>
      <c r="AN476" s="67">
        <f>$ALJ$658</f>
        <v>206.7</v>
      </c>
      <c r="AO476" s="331" t="s">
        <v>921</v>
      </c>
      <c r="AP476" s="63" t="s">
        <v>142</v>
      </c>
      <c r="AR476" s="67">
        <f>$DU$664</f>
        <v>47.8</v>
      </c>
      <c r="AS476" s="331" t="s">
        <v>921</v>
      </c>
      <c r="AT476" s="63" t="s">
        <v>734</v>
      </c>
      <c r="AV476" s="67">
        <f>$LK$670</f>
        <v>44.099999999999994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2008</v>
      </c>
      <c r="D477" s="67">
        <f>$VC$604</f>
        <v>5344.5</v>
      </c>
      <c r="E477" s="331" t="s">
        <v>922</v>
      </c>
      <c r="F477" s="277" t="s">
        <v>2022</v>
      </c>
      <c r="H477" s="67">
        <f>$AAQ$610</f>
        <v>2205.4</v>
      </c>
      <c r="I477" s="331" t="s">
        <v>922</v>
      </c>
      <c r="J477" s="277" t="s">
        <v>2006</v>
      </c>
      <c r="L477" s="67">
        <f>$RZ$616</f>
        <v>1925.5000000000002</v>
      </c>
      <c r="M477" s="331" t="s">
        <v>922</v>
      </c>
      <c r="N477" s="63" t="s">
        <v>734</v>
      </c>
      <c r="P477" s="67">
        <f>$LK$622</f>
        <v>1322.8999999999999</v>
      </c>
      <c r="Q477" s="331" t="s">
        <v>922</v>
      </c>
      <c r="R477" s="219" t="s">
        <v>1643</v>
      </c>
      <c r="T477" s="67">
        <f>$UB$628</f>
        <v>795.80000000000007</v>
      </c>
      <c r="U477" s="331" t="s">
        <v>922</v>
      </c>
      <c r="V477" s="219" t="s">
        <v>1643</v>
      </c>
      <c r="X477" s="67">
        <f>$UB$634</f>
        <v>676.8</v>
      </c>
      <c r="Y477" s="331" t="s">
        <v>922</v>
      </c>
      <c r="Z477" s="63" t="s">
        <v>3370</v>
      </c>
      <c r="AB477" s="67">
        <f>$AKI$640</f>
        <v>535.9</v>
      </c>
      <c r="AC477" s="331" t="s">
        <v>922</v>
      </c>
      <c r="AD477" s="63" t="s">
        <v>3374</v>
      </c>
      <c r="AF477" s="67">
        <f>$ALS$646</f>
        <v>294.69999999999993</v>
      </c>
      <c r="AG477" s="331" t="s">
        <v>922</v>
      </c>
      <c r="AH477" s="63" t="s">
        <v>3377</v>
      </c>
      <c r="AJ477" s="67">
        <f>$AMT$652</f>
        <v>142.4</v>
      </c>
      <c r="AK477" s="331" t="s">
        <v>922</v>
      </c>
      <c r="AL477" s="63" t="s">
        <v>3364</v>
      </c>
      <c r="AN477" s="67">
        <f>$AIG$658</f>
        <v>203.60000000000002</v>
      </c>
      <c r="AO477" s="331" t="s">
        <v>922</v>
      </c>
      <c r="AP477" s="63" t="s">
        <v>755</v>
      </c>
      <c r="AR477" s="67">
        <f>$OW$664</f>
        <v>44.8</v>
      </c>
      <c r="AS477" s="331" t="s">
        <v>922</v>
      </c>
      <c r="AT477" s="63" t="s">
        <v>3364</v>
      </c>
      <c r="AV477" s="67">
        <f>$AIG$670</f>
        <v>43.699999999999996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63" t="s">
        <v>764</v>
      </c>
      <c r="D478" s="67">
        <f>$JR$604</f>
        <v>5225.8</v>
      </c>
      <c r="E478" s="331" t="s">
        <v>923</v>
      </c>
      <c r="F478" s="63" t="s">
        <v>738</v>
      </c>
      <c r="H478" s="67">
        <f>$JI$610</f>
        <v>2121.6999999999998</v>
      </c>
      <c r="I478" s="331" t="s">
        <v>923</v>
      </c>
      <c r="J478" s="63" t="s">
        <v>3366</v>
      </c>
      <c r="L478" s="67">
        <f>$AIY$616</f>
        <v>1864.6</v>
      </c>
      <c r="M478" s="331" t="s">
        <v>923</v>
      </c>
      <c r="N478" s="63" t="s">
        <v>782</v>
      </c>
      <c r="P478" s="67">
        <f>$QG$622</f>
        <v>1289</v>
      </c>
      <c r="Q478" s="331" t="s">
        <v>923</v>
      </c>
      <c r="R478" s="219" t="s">
        <v>1655</v>
      </c>
      <c r="T478" s="67">
        <f>$PO$628</f>
        <v>791.7</v>
      </c>
      <c r="U478" s="331" t="s">
        <v>923</v>
      </c>
      <c r="V478" s="277" t="s">
        <v>2155</v>
      </c>
      <c r="X478" s="67">
        <f>$XN$634</f>
        <v>667.4</v>
      </c>
      <c r="Y478" s="331" t="s">
        <v>923</v>
      </c>
      <c r="Z478" s="63" t="s">
        <v>33</v>
      </c>
      <c r="AB478" s="67">
        <f>$BA$640</f>
        <v>531.30000000000007</v>
      </c>
      <c r="AC478" s="331" t="s">
        <v>923</v>
      </c>
      <c r="AD478" s="63" t="s">
        <v>3369</v>
      </c>
      <c r="AF478" s="67">
        <f>$AJZ$646</f>
        <v>284.7</v>
      </c>
      <c r="AG478" s="331" t="s">
        <v>923</v>
      </c>
      <c r="AH478" s="277" t="s">
        <v>2048</v>
      </c>
      <c r="AJ478" s="67">
        <f>$AAH$652</f>
        <v>132.6</v>
      </c>
      <c r="AK478" s="331" t="s">
        <v>923</v>
      </c>
      <c r="AL478" s="63" t="s">
        <v>3374</v>
      </c>
      <c r="AN478" s="67">
        <f>$ALS$658</f>
        <v>201.7</v>
      </c>
      <c r="AO478" s="331" t="s">
        <v>923</v>
      </c>
      <c r="AP478" s="277" t="s">
        <v>2023</v>
      </c>
      <c r="AR478" s="67">
        <f>$ZP$664</f>
        <v>43.7</v>
      </c>
      <c r="AS478" s="331" t="s">
        <v>923</v>
      </c>
      <c r="AT478" s="277" t="s">
        <v>2022</v>
      </c>
      <c r="AV478" s="67">
        <f>$AAQ$670</f>
        <v>41.3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3395</v>
      </c>
      <c r="D479" s="67">
        <f>$ANL$604</f>
        <v>5132.5999999999995</v>
      </c>
      <c r="E479" s="331" t="s">
        <v>924</v>
      </c>
      <c r="F479" s="63" t="s">
        <v>3372</v>
      </c>
      <c r="H479" s="67">
        <f>$ALA$610</f>
        <v>2091.6999999999998</v>
      </c>
      <c r="I479" s="331" t="s">
        <v>924</v>
      </c>
      <c r="J479" s="219" t="s">
        <v>1643</v>
      </c>
      <c r="L479" s="67">
        <f>$UB$616</f>
        <v>1859.1999999999998</v>
      </c>
      <c r="M479" s="331" t="s">
        <v>924</v>
      </c>
      <c r="N479" s="219" t="s">
        <v>1657</v>
      </c>
      <c r="P479" s="67">
        <f>$RH$622</f>
        <v>1287.3</v>
      </c>
      <c r="Q479" s="331" t="s">
        <v>924</v>
      </c>
      <c r="R479" s="277" t="s">
        <v>2001</v>
      </c>
      <c r="T479" s="67">
        <f>$WM$628</f>
        <v>763.6</v>
      </c>
      <c r="U479" s="331" t="s">
        <v>924</v>
      </c>
      <c r="V479" s="277" t="s">
        <v>13</v>
      </c>
      <c r="X479" s="67">
        <f>$NV$634</f>
        <v>649.6</v>
      </c>
      <c r="Y479" s="331" t="s">
        <v>924</v>
      </c>
      <c r="Z479" s="277" t="s">
        <v>4493</v>
      </c>
      <c r="AB479" s="67">
        <f>$XW$640</f>
        <v>526.79999999999995</v>
      </c>
      <c r="AC479" s="331" t="s">
        <v>924</v>
      </c>
      <c r="AD479" s="63" t="s">
        <v>3367</v>
      </c>
      <c r="AF479" s="67">
        <f>$AJH$646</f>
        <v>275.39999999999998</v>
      </c>
      <c r="AG479" s="331" t="s">
        <v>924</v>
      </c>
      <c r="AH479" s="63" t="s">
        <v>3374</v>
      </c>
      <c r="AJ479" s="67">
        <f>$ALS$652</f>
        <v>132.6</v>
      </c>
      <c r="AK479" s="331" t="s">
        <v>924</v>
      </c>
      <c r="AL479" s="63" t="s">
        <v>153</v>
      </c>
      <c r="AN479" s="67">
        <f>$KA$658</f>
        <v>172.4</v>
      </c>
      <c r="AO479" s="331" t="s">
        <v>924</v>
      </c>
      <c r="AP479" s="63" t="s">
        <v>3368</v>
      </c>
      <c r="AR479" s="67">
        <f>$AJQ$664</f>
        <v>43.099999999999994</v>
      </c>
      <c r="AS479" s="331" t="s">
        <v>924</v>
      </c>
      <c r="AT479" s="277" t="s">
        <v>27</v>
      </c>
      <c r="AV479" s="67">
        <f>$MC$670</f>
        <v>36.1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63" t="s">
        <v>728</v>
      </c>
      <c r="D480" s="67">
        <f>$TS$604</f>
        <v>5088.9999999999991</v>
      </c>
      <c r="E480" s="331" t="s">
        <v>925</v>
      </c>
      <c r="F480" s="63" t="s">
        <v>755</v>
      </c>
      <c r="H480" s="67">
        <f>$OW$610</f>
        <v>2023.7</v>
      </c>
      <c r="I480" s="331" t="s">
        <v>925</v>
      </c>
      <c r="J480" s="277" t="s">
        <v>2004</v>
      </c>
      <c r="L480" s="67">
        <f>$SI$616</f>
        <v>1818.1000000000001</v>
      </c>
      <c r="M480" s="331" t="s">
        <v>925</v>
      </c>
      <c r="N480" s="63" t="s">
        <v>153</v>
      </c>
      <c r="P480" s="67">
        <f>$KA$622</f>
        <v>1225.7999999999997</v>
      </c>
      <c r="Q480" s="331" t="s">
        <v>925</v>
      </c>
      <c r="R480" s="219" t="s">
        <v>1657</v>
      </c>
      <c r="T480" s="67">
        <f>$RH$628</f>
        <v>721.6</v>
      </c>
      <c r="U480" s="331" t="s">
        <v>925</v>
      </c>
      <c r="V480" s="277" t="s">
        <v>2028</v>
      </c>
      <c r="X480" s="67">
        <f>$ZY$634</f>
        <v>647.5</v>
      </c>
      <c r="Y480" s="331" t="s">
        <v>925</v>
      </c>
      <c r="Z480" s="63" t="s">
        <v>790</v>
      </c>
      <c r="AB480" s="67">
        <f>$IZ$640</f>
        <v>496.9</v>
      </c>
      <c r="AC480" s="331" t="s">
        <v>925</v>
      </c>
      <c r="AD480" s="63" t="s">
        <v>3366</v>
      </c>
      <c r="AF480" s="67">
        <f>$AIY$646</f>
        <v>260.60000000000002</v>
      </c>
      <c r="AG480" s="331" t="s">
        <v>925</v>
      </c>
      <c r="AH480" s="277" t="s">
        <v>2024</v>
      </c>
      <c r="AJ480" s="67">
        <f>$ACA$652</f>
        <v>120.3</v>
      </c>
      <c r="AK480" s="331" t="s">
        <v>925</v>
      </c>
      <c r="AL480" s="63" t="s">
        <v>142</v>
      </c>
      <c r="AN480" s="67">
        <f>$DU$658</f>
        <v>171</v>
      </c>
      <c r="AO480" s="331" t="s">
        <v>925</v>
      </c>
      <c r="AP480" s="63" t="s">
        <v>3370</v>
      </c>
      <c r="AR480" s="67">
        <f>$AKI$664</f>
        <v>42.8</v>
      </c>
      <c r="AS480" s="331" t="s">
        <v>925</v>
      </c>
      <c r="AT480" s="219" t="s">
        <v>1644</v>
      </c>
      <c r="AV480" s="67">
        <f>$UT$670</f>
        <v>34.1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277" t="s">
        <v>2155</v>
      </c>
      <c r="D481" s="67">
        <f>$XN$604</f>
        <v>4999.8999999999987</v>
      </c>
      <c r="E481" s="331" t="s">
        <v>926</v>
      </c>
      <c r="F481" s="277" t="s">
        <v>2001</v>
      </c>
      <c r="H481" s="67">
        <f>$WM$610</f>
        <v>1946.7999999999997</v>
      </c>
      <c r="I481" s="331" t="s">
        <v>926</v>
      </c>
      <c r="J481" s="277" t="s">
        <v>1</v>
      </c>
      <c r="L481" s="67">
        <f>$TA$616</f>
        <v>1792.9</v>
      </c>
      <c r="M481" s="331" t="s">
        <v>926</v>
      </c>
      <c r="N481" s="63" t="s">
        <v>3364</v>
      </c>
      <c r="P481" s="67">
        <f>$AIG$622</f>
        <v>1170.3</v>
      </c>
      <c r="Q481" s="331" t="s">
        <v>926</v>
      </c>
      <c r="R481" s="219" t="s">
        <v>1653</v>
      </c>
      <c r="T481" s="67">
        <f>$ML$628</f>
        <v>720.4</v>
      </c>
      <c r="U481" s="331" t="s">
        <v>926</v>
      </c>
      <c r="V481" s="277" t="s">
        <v>2022</v>
      </c>
      <c r="X481" s="67">
        <f>$AAQ$634</f>
        <v>646.69999999999993</v>
      </c>
      <c r="Y481" s="331" t="s">
        <v>926</v>
      </c>
      <c r="Z481" s="277" t="s">
        <v>1</v>
      </c>
      <c r="AB481" s="67">
        <f>$TA$640</f>
        <v>493.30000000000007</v>
      </c>
      <c r="AC481" s="331" t="s">
        <v>926</v>
      </c>
      <c r="AD481" s="63" t="s">
        <v>3372</v>
      </c>
      <c r="AF481" s="67">
        <f>$ALA$646</f>
        <v>257.7</v>
      </c>
      <c r="AG481" s="331" t="s">
        <v>926</v>
      </c>
      <c r="AH481" s="277" t="s">
        <v>2028</v>
      </c>
      <c r="AJ481" s="67">
        <f>$ZY$652</f>
        <v>113.89999999999999</v>
      </c>
      <c r="AK481" s="331" t="s">
        <v>926</v>
      </c>
      <c r="AL481" s="277" t="s">
        <v>2001</v>
      </c>
      <c r="AN481" s="67">
        <f>$WM$658</f>
        <v>168.39999999999998</v>
      </c>
      <c r="AO481" s="331" t="s">
        <v>926</v>
      </c>
      <c r="AP481" s="63" t="s">
        <v>3391</v>
      </c>
      <c r="AR481" s="67">
        <f>$APN$664</f>
        <v>42.1</v>
      </c>
      <c r="AS481" s="331" t="s">
        <v>926</v>
      </c>
      <c r="AT481" s="63" t="s">
        <v>3365</v>
      </c>
      <c r="AV481" s="67">
        <f>$AIP$670</f>
        <v>32.199999999999996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277" t="s">
        <v>27</v>
      </c>
      <c r="D482" s="67">
        <f>$MC$604</f>
        <v>4859.0999999999995</v>
      </c>
      <c r="E482" s="331" t="s">
        <v>927</v>
      </c>
      <c r="F482" s="277" t="s">
        <v>2048</v>
      </c>
      <c r="H482" s="67">
        <f>$AAH$610</f>
        <v>1915</v>
      </c>
      <c r="I482" s="331" t="s">
        <v>927</v>
      </c>
      <c r="J482" s="63" t="s">
        <v>3394</v>
      </c>
      <c r="L482" s="67">
        <f>$AQF$616</f>
        <v>1790</v>
      </c>
      <c r="M482" s="331" t="s">
        <v>927</v>
      </c>
      <c r="N482" s="277" t="s">
        <v>3362</v>
      </c>
      <c r="P482" s="67">
        <f>$AHO$622</f>
        <v>1160.8</v>
      </c>
      <c r="Q482" s="331" t="s">
        <v>927</v>
      </c>
      <c r="R482" s="277" t="s">
        <v>2022</v>
      </c>
      <c r="T482" s="67">
        <f>$AAQ$628</f>
        <v>696.4</v>
      </c>
      <c r="U482" s="331" t="s">
        <v>927</v>
      </c>
      <c r="V482" s="63" t="s">
        <v>734</v>
      </c>
      <c r="X482" s="67">
        <f>$LK$634</f>
        <v>643.5</v>
      </c>
      <c r="Y482" s="331" t="s">
        <v>927</v>
      </c>
      <c r="Z482" s="63" t="s">
        <v>21</v>
      </c>
      <c r="AB482" s="67">
        <f>$H$640</f>
        <v>491.4</v>
      </c>
      <c r="AC482" s="331" t="s">
        <v>927</v>
      </c>
      <c r="AD482" s="63" t="s">
        <v>3370</v>
      </c>
      <c r="AF482" s="67">
        <f>$AKI$646</f>
        <v>248.5</v>
      </c>
      <c r="AG482" s="331" t="s">
        <v>927</v>
      </c>
      <c r="AH482" s="63" t="s">
        <v>753</v>
      </c>
      <c r="AJ482" s="67">
        <f>$EM$652</f>
        <v>112</v>
      </c>
      <c r="AK482" s="331" t="s">
        <v>927</v>
      </c>
      <c r="AL482" s="63" t="s">
        <v>3381</v>
      </c>
      <c r="AN482" s="67">
        <f>$AOM$658</f>
        <v>166.8</v>
      </c>
      <c r="AO482" s="331" t="s">
        <v>927</v>
      </c>
      <c r="AP482" s="219" t="s">
        <v>1657</v>
      </c>
      <c r="AR482" s="67">
        <f>$RH$664</f>
        <v>36.1</v>
      </c>
      <c r="AS482" s="331" t="s">
        <v>927</v>
      </c>
      <c r="AT482" s="63" t="s">
        <v>788</v>
      </c>
      <c r="AV482" s="67">
        <f>$OE$670</f>
        <v>29.4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63" t="s">
        <v>771</v>
      </c>
      <c r="D483" s="67">
        <f>$MU$604</f>
        <v>4744.8</v>
      </c>
      <c r="E483" s="331" t="s">
        <v>928</v>
      </c>
      <c r="F483" s="277" t="s">
        <v>2009</v>
      </c>
      <c r="H483" s="67">
        <f>$VL$610</f>
        <v>1793</v>
      </c>
      <c r="I483" s="331" t="s">
        <v>928</v>
      </c>
      <c r="J483" s="63" t="s">
        <v>3372</v>
      </c>
      <c r="L483" s="67">
        <f>$ALA$616</f>
        <v>1783.5</v>
      </c>
      <c r="M483" s="331" t="s">
        <v>928</v>
      </c>
      <c r="N483" s="277" t="s">
        <v>23</v>
      </c>
      <c r="P483" s="67">
        <f>$KS$622</f>
        <v>1105.5999999999999</v>
      </c>
      <c r="Q483" s="331" t="s">
        <v>928</v>
      </c>
      <c r="R483" s="63" t="s">
        <v>3395</v>
      </c>
      <c r="T483" s="67">
        <f>$ANL$628</f>
        <v>670.7</v>
      </c>
      <c r="U483" s="331" t="s">
        <v>928</v>
      </c>
      <c r="V483" s="277" t="s">
        <v>27</v>
      </c>
      <c r="X483" s="67">
        <f>$MC$634</f>
        <v>625.6</v>
      </c>
      <c r="Y483" s="331" t="s">
        <v>928</v>
      </c>
      <c r="Z483" s="63" t="s">
        <v>782</v>
      </c>
      <c r="AB483" s="67">
        <f>$QG$640</f>
        <v>487.8</v>
      </c>
      <c r="AC483" s="331" t="s">
        <v>928</v>
      </c>
      <c r="AD483" s="63" t="s">
        <v>3375</v>
      </c>
      <c r="AF483" s="67">
        <f>$AMB$646</f>
        <v>243.3</v>
      </c>
      <c r="AG483" s="331" t="s">
        <v>928</v>
      </c>
      <c r="AH483" s="219" t="s">
        <v>1659</v>
      </c>
      <c r="AJ483" s="67">
        <f>$PF$652</f>
        <v>104.4</v>
      </c>
      <c r="AK483" s="331" t="s">
        <v>928</v>
      </c>
      <c r="AL483" s="63" t="s">
        <v>3372</v>
      </c>
      <c r="AN483" s="67">
        <f>$ALA$658</f>
        <v>158.80000000000001</v>
      </c>
      <c r="AO483" s="331" t="s">
        <v>928</v>
      </c>
      <c r="AP483" s="63" t="s">
        <v>748</v>
      </c>
      <c r="AR483" s="67">
        <f>$GO$664</f>
        <v>35.799999999999997</v>
      </c>
      <c r="AS483" s="331" t="s">
        <v>928</v>
      </c>
      <c r="AT483" s="219" t="s">
        <v>1657</v>
      </c>
      <c r="AV483" s="67">
        <f>$RH$670</f>
        <v>24.400000000000002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277" t="s">
        <v>2001</v>
      </c>
      <c r="D484" s="67">
        <f>$WM$604</f>
        <v>4646.8999999999996</v>
      </c>
      <c r="E484" s="331" t="s">
        <v>929</v>
      </c>
      <c r="F484" s="277" t="s">
        <v>2024</v>
      </c>
      <c r="H484" s="67">
        <f>$ACA$610</f>
        <v>1783.5</v>
      </c>
      <c r="I484" s="331" t="s">
        <v>929</v>
      </c>
      <c r="J484" s="63" t="s">
        <v>790</v>
      </c>
      <c r="L484" s="67">
        <f>$IZ$616</f>
        <v>1726.4</v>
      </c>
      <c r="M484" s="331" t="s">
        <v>929</v>
      </c>
      <c r="N484" s="277" t="s">
        <v>2001</v>
      </c>
      <c r="P484" s="67">
        <f>$WM$622</f>
        <v>1034.5</v>
      </c>
      <c r="Q484" s="331" t="s">
        <v>929</v>
      </c>
      <c r="R484" s="63" t="s">
        <v>3376</v>
      </c>
      <c r="T484" s="67">
        <f>$AMK$628</f>
        <v>656.5</v>
      </c>
      <c r="U484" s="331" t="s">
        <v>929</v>
      </c>
      <c r="V484" s="63" t="s">
        <v>3379</v>
      </c>
      <c r="X484" s="67">
        <f>$ANU$634</f>
        <v>620.6</v>
      </c>
      <c r="Y484" s="331" t="s">
        <v>929</v>
      </c>
      <c r="Z484" s="277" t="s">
        <v>2155</v>
      </c>
      <c r="AB484" s="67">
        <f>$XN$640</f>
        <v>481</v>
      </c>
      <c r="AC484" s="331" t="s">
        <v>929</v>
      </c>
      <c r="AD484" s="63" t="s">
        <v>788</v>
      </c>
      <c r="AF484" s="67">
        <f>$OE$646</f>
        <v>232.2</v>
      </c>
      <c r="AG484" s="331" t="s">
        <v>929</v>
      </c>
      <c r="AH484" s="63" t="s">
        <v>3366</v>
      </c>
      <c r="AJ484" s="67">
        <f>$AIY$652</f>
        <v>101.30000000000001</v>
      </c>
      <c r="AK484" s="331" t="s">
        <v>929</v>
      </c>
      <c r="AL484" s="63" t="s">
        <v>3393</v>
      </c>
      <c r="AN484" s="67">
        <f>$APW$658</f>
        <v>158.69999999999999</v>
      </c>
      <c r="AO484" s="331" t="s">
        <v>929</v>
      </c>
      <c r="AP484" s="63" t="s">
        <v>153</v>
      </c>
      <c r="AR484" s="67">
        <f>$KA$664</f>
        <v>34.400000000000006</v>
      </c>
      <c r="AS484" s="331" t="s">
        <v>929</v>
      </c>
      <c r="AT484" s="63" t="s">
        <v>3374</v>
      </c>
      <c r="AV484" s="67">
        <f>$ALS$670</f>
        <v>23.799999999999997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277" t="s">
        <v>1</v>
      </c>
      <c r="D485" s="67">
        <f>$TA$604</f>
        <v>4510.7000000000007</v>
      </c>
      <c r="E485" s="331" t="s">
        <v>930</v>
      </c>
      <c r="F485" s="63" t="s">
        <v>763</v>
      </c>
      <c r="H485" s="67">
        <f>$NM$610</f>
        <v>1643.9999999999998</v>
      </c>
      <c r="I485" s="331" t="s">
        <v>930</v>
      </c>
      <c r="J485" s="63" t="s">
        <v>755</v>
      </c>
      <c r="L485" s="67">
        <f>$OW$616</f>
        <v>1699.5</v>
      </c>
      <c r="M485" s="331" t="s">
        <v>930</v>
      </c>
      <c r="N485" s="277" t="s">
        <v>2050</v>
      </c>
      <c r="P485" s="67">
        <f>$ABR$622</f>
        <v>1015.8000000000001</v>
      </c>
      <c r="Q485" s="331" t="s">
        <v>930</v>
      </c>
      <c r="R485" s="219" t="s">
        <v>1644</v>
      </c>
      <c r="T485" s="67">
        <f>$UT$628</f>
        <v>643.09999999999991</v>
      </c>
      <c r="U485" s="331" t="s">
        <v>930</v>
      </c>
      <c r="V485" s="63" t="s">
        <v>753</v>
      </c>
      <c r="X485" s="67">
        <f>$EM$634</f>
        <v>613</v>
      </c>
      <c r="Y485" s="331" t="s">
        <v>930</v>
      </c>
      <c r="Z485" s="63" t="s">
        <v>3372</v>
      </c>
      <c r="AB485" s="67">
        <f>$ALA$640</f>
        <v>475.20000000000005</v>
      </c>
      <c r="AC485" s="331" t="s">
        <v>930</v>
      </c>
      <c r="AD485" s="277" t="s">
        <v>3362</v>
      </c>
      <c r="AF485" s="67">
        <f>$AHO$646</f>
        <v>231.20000000000002</v>
      </c>
      <c r="AG485" s="331" t="s">
        <v>930</v>
      </c>
      <c r="AH485" s="63" t="s">
        <v>734</v>
      </c>
      <c r="AJ485" s="67">
        <f>$LK$652</f>
        <v>95.500000000000014</v>
      </c>
      <c r="AK485" s="331" t="s">
        <v>930</v>
      </c>
      <c r="AL485" s="63" t="s">
        <v>3391</v>
      </c>
      <c r="AN485" s="67">
        <f>$APN$658</f>
        <v>135.19999999999999</v>
      </c>
      <c r="AO485" s="331" t="s">
        <v>930</v>
      </c>
      <c r="AP485" s="63" t="s">
        <v>3365</v>
      </c>
      <c r="AR485" s="67">
        <f>$AIP$664</f>
        <v>33</v>
      </c>
      <c r="AS485" s="331" t="s">
        <v>930</v>
      </c>
      <c r="AT485" s="277" t="s">
        <v>3362</v>
      </c>
      <c r="AV485" s="67">
        <f>$AHO$670</f>
        <v>16.7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277" t="s">
        <v>3362</v>
      </c>
      <c r="D486" s="67">
        <f>$AHO$604</f>
        <v>4475.9999999999991</v>
      </c>
      <c r="E486" s="331" t="s">
        <v>931</v>
      </c>
      <c r="F486" s="277" t="s">
        <v>2050</v>
      </c>
      <c r="H486" s="67">
        <f>$ABR$610</f>
        <v>1607.8000000000002</v>
      </c>
      <c r="I486" s="331" t="s">
        <v>931</v>
      </c>
      <c r="J486" s="63" t="s">
        <v>788</v>
      </c>
      <c r="L486" s="67">
        <f>$OE$616</f>
        <v>1685.4999999999998</v>
      </c>
      <c r="M486" s="331" t="s">
        <v>931</v>
      </c>
      <c r="N486" s="277" t="s">
        <v>2155</v>
      </c>
      <c r="P486" s="67">
        <f>$XN$622</f>
        <v>965.5</v>
      </c>
      <c r="Q486" s="331" t="s">
        <v>931</v>
      </c>
      <c r="R486" s="63" t="s">
        <v>788</v>
      </c>
      <c r="T486" s="67">
        <f>$OE$628</f>
        <v>632.79999999999995</v>
      </c>
      <c r="U486" s="331" t="s">
        <v>931</v>
      </c>
      <c r="V486" s="277" t="s">
        <v>2048</v>
      </c>
      <c r="X486" s="67">
        <f>$AAH$634</f>
        <v>597.29999999999995</v>
      </c>
      <c r="Y486" s="331" t="s">
        <v>931</v>
      </c>
      <c r="Z486" s="63" t="s">
        <v>755</v>
      </c>
      <c r="AB486" s="67">
        <f>$OW$640</f>
        <v>469.59999999999997</v>
      </c>
      <c r="AC486" s="331" t="s">
        <v>931</v>
      </c>
      <c r="AD486" s="63" t="s">
        <v>153</v>
      </c>
      <c r="AF486" s="67">
        <f>$KA$646</f>
        <v>208.09999999999997</v>
      </c>
      <c r="AG486" s="331" t="s">
        <v>931</v>
      </c>
      <c r="AH486" s="63" t="s">
        <v>3372</v>
      </c>
      <c r="AJ486" s="67">
        <f>$ALA$652</f>
        <v>85.600000000000009</v>
      </c>
      <c r="AK486" s="331" t="s">
        <v>931</v>
      </c>
      <c r="AL486" s="277" t="s">
        <v>2008</v>
      </c>
      <c r="AN486" s="67">
        <f>$VC$658</f>
        <v>134.5</v>
      </c>
      <c r="AO486" s="331" t="s">
        <v>931</v>
      </c>
      <c r="AP486" s="277" t="s">
        <v>2001</v>
      </c>
      <c r="AR486" s="67">
        <f>$WM$664</f>
        <v>28</v>
      </c>
      <c r="AS486" s="331" t="s">
        <v>931</v>
      </c>
      <c r="AT486" s="277" t="s">
        <v>2005</v>
      </c>
      <c r="AV486" s="67">
        <f>$VU$670</f>
        <v>16.3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277" t="s">
        <v>2051</v>
      </c>
      <c r="D487" s="67">
        <f>$AAZ$604</f>
        <v>4270.0999999999995</v>
      </c>
      <c r="E487" s="331" t="s">
        <v>932</v>
      </c>
      <c r="F487" s="277" t="s">
        <v>3362</v>
      </c>
      <c r="H487" s="67">
        <f>$AHO$610</f>
        <v>1553.2999999999997</v>
      </c>
      <c r="I487" s="331" t="s">
        <v>932</v>
      </c>
      <c r="J487" s="63" t="s">
        <v>3374</v>
      </c>
      <c r="L487" s="67">
        <f>$ALS$616</f>
        <v>1662.6999999999998</v>
      </c>
      <c r="M487" s="331" t="s">
        <v>932</v>
      </c>
      <c r="N487" s="63" t="s">
        <v>3372</v>
      </c>
      <c r="P487" s="67">
        <f>$ALA$622</f>
        <v>935.39999999999986</v>
      </c>
      <c r="Q487" s="331" t="s">
        <v>932</v>
      </c>
      <c r="R487" s="63" t="s">
        <v>757</v>
      </c>
      <c r="T487" s="67">
        <f>$LB$628</f>
        <v>618.6</v>
      </c>
      <c r="U487" s="331" t="s">
        <v>932</v>
      </c>
      <c r="V487" s="219" t="s">
        <v>1644</v>
      </c>
      <c r="X487" s="67">
        <f>$UT$634</f>
        <v>586.79999999999995</v>
      </c>
      <c r="Y487" s="331" t="s">
        <v>932</v>
      </c>
      <c r="Z487" s="277" t="s">
        <v>2009</v>
      </c>
      <c r="AB487" s="67">
        <f>$VL$640</f>
        <v>415.59999999999997</v>
      </c>
      <c r="AC487" s="331" t="s">
        <v>932</v>
      </c>
      <c r="AD487" s="219" t="s">
        <v>1657</v>
      </c>
      <c r="AF487" s="67">
        <f>$RH$646</f>
        <v>191</v>
      </c>
      <c r="AG487" s="331" t="s">
        <v>932</v>
      </c>
      <c r="AH487" s="63" t="s">
        <v>3395</v>
      </c>
      <c r="AJ487" s="67">
        <f>$ANL$652</f>
        <v>65</v>
      </c>
      <c r="AK487" s="331" t="s">
        <v>932</v>
      </c>
      <c r="AL487" s="277" t="s">
        <v>2050</v>
      </c>
      <c r="AN487" s="67">
        <f>$ABR$658</f>
        <v>114.3</v>
      </c>
      <c r="AO487" s="331" t="s">
        <v>932</v>
      </c>
      <c r="AP487" s="277" t="s">
        <v>1</v>
      </c>
      <c r="AR487" s="67">
        <f>$TA$664</f>
        <v>26.7</v>
      </c>
      <c r="AS487" s="331" t="s">
        <v>932</v>
      </c>
      <c r="AT487" s="277" t="s">
        <v>2001</v>
      </c>
      <c r="AV487" s="67">
        <f>$WM$670</f>
        <v>15.399999999999999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2050</v>
      </c>
      <c r="D488" s="67">
        <f>$ABR$604</f>
        <v>4235.8999999999996</v>
      </c>
      <c r="E488" s="331" t="s">
        <v>933</v>
      </c>
      <c r="F488" s="277" t="s">
        <v>2005</v>
      </c>
      <c r="H488" s="67">
        <f>$VU$610</f>
        <v>1475.2999999999997</v>
      </c>
      <c r="I488" s="331" t="s">
        <v>933</v>
      </c>
      <c r="J488" s="63" t="s">
        <v>3364</v>
      </c>
      <c r="L488" s="67">
        <f>$AIG$616</f>
        <v>1503</v>
      </c>
      <c r="M488" s="331" t="s">
        <v>933</v>
      </c>
      <c r="N488" s="63" t="s">
        <v>755</v>
      </c>
      <c r="P488" s="67">
        <f>$OW$622</f>
        <v>915.9</v>
      </c>
      <c r="Q488" s="331" t="s">
        <v>933</v>
      </c>
      <c r="R488" s="219" t="s">
        <v>1656</v>
      </c>
      <c r="T488" s="67">
        <f>$QP$628</f>
        <v>615.5</v>
      </c>
      <c r="U488" s="331" t="s">
        <v>933</v>
      </c>
      <c r="V488" s="277" t="s">
        <v>2001</v>
      </c>
      <c r="X488" s="67">
        <f>$WM$634</f>
        <v>558.30000000000007</v>
      </c>
      <c r="Y488" s="331" t="s">
        <v>933</v>
      </c>
      <c r="Z488" s="63" t="s">
        <v>753</v>
      </c>
      <c r="AB488" s="67">
        <f>$EM$640</f>
        <v>381</v>
      </c>
      <c r="AC488" s="331" t="s">
        <v>933</v>
      </c>
      <c r="AD488" s="63" t="s">
        <v>782</v>
      </c>
      <c r="AF488" s="67">
        <f>$QG$646</f>
        <v>166.3</v>
      </c>
      <c r="AG488" s="331" t="s">
        <v>933</v>
      </c>
      <c r="AH488" s="277" t="s">
        <v>2023</v>
      </c>
      <c r="AJ488" s="67">
        <f>$ZP$652</f>
        <v>52.599999999999994</v>
      </c>
      <c r="AK488" s="331" t="s">
        <v>933</v>
      </c>
      <c r="AL488" s="63" t="s">
        <v>755</v>
      </c>
      <c r="AN488" s="67">
        <f>$OW$658</f>
        <v>105.30000000000001</v>
      </c>
      <c r="AO488" s="331" t="s">
        <v>933</v>
      </c>
      <c r="AP488" s="277" t="s">
        <v>3362</v>
      </c>
      <c r="AR488" s="67">
        <f>$AHO$664</f>
        <v>24.299999999999997</v>
      </c>
      <c r="AS488" s="331" t="s">
        <v>933</v>
      </c>
      <c r="AT488" s="63" t="s">
        <v>3373</v>
      </c>
      <c r="AV488" s="67">
        <f>$ALJ$670</f>
        <v>14.7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2005</v>
      </c>
      <c r="D489" s="67">
        <f>$VU$604</f>
        <v>3827.8999999999996</v>
      </c>
      <c r="E489" s="331" t="s">
        <v>934</v>
      </c>
      <c r="F489" s="63" t="s">
        <v>764</v>
      </c>
      <c r="H489" s="67">
        <f>$JR$610</f>
        <v>1470.9</v>
      </c>
      <c r="I489" s="331" t="s">
        <v>934</v>
      </c>
      <c r="J489" s="277" t="s">
        <v>13</v>
      </c>
      <c r="L489" s="67">
        <f>$NV$616</f>
        <v>1375.8</v>
      </c>
      <c r="M489" s="331" t="s">
        <v>934</v>
      </c>
      <c r="N489" s="63" t="s">
        <v>3375</v>
      </c>
      <c r="P489" s="67">
        <f>$AMB$622</f>
        <v>868.7</v>
      </c>
      <c r="Q489" s="331" t="s">
        <v>934</v>
      </c>
      <c r="R489" s="277" t="s">
        <v>1</v>
      </c>
      <c r="T489" s="67">
        <f>$TA$628</f>
        <v>615.20000000000005</v>
      </c>
      <c r="U489" s="331" t="s">
        <v>934</v>
      </c>
      <c r="V489" s="63" t="s">
        <v>3369</v>
      </c>
      <c r="X489" s="67">
        <f>$AJZ$634</f>
        <v>532.59999999999991</v>
      </c>
      <c r="Y489" s="331" t="s">
        <v>934</v>
      </c>
      <c r="Z489" s="277" t="s">
        <v>2024</v>
      </c>
      <c r="AB489" s="67">
        <f>$ACA$640</f>
        <v>352.59999999999997</v>
      </c>
      <c r="AC489" s="331" t="s">
        <v>934</v>
      </c>
      <c r="AD489" s="277" t="s">
        <v>2051</v>
      </c>
      <c r="AF489" s="67">
        <f>$AAZ$646</f>
        <v>132.69999999999999</v>
      </c>
      <c r="AG489" s="331" t="s">
        <v>934</v>
      </c>
      <c r="AH489" s="63" t="s">
        <v>733</v>
      </c>
      <c r="AJ489" s="67">
        <f>$HG$652</f>
        <v>51.199999999999996</v>
      </c>
      <c r="AK489" s="331" t="s">
        <v>934</v>
      </c>
      <c r="AL489" s="63" t="s">
        <v>788</v>
      </c>
      <c r="AN489" s="67">
        <f>$OE$658</f>
        <v>95.9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277" t="s">
        <v>2048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63" t="s">
        <v>788</v>
      </c>
      <c r="D490" s="67">
        <f>$OE$604</f>
        <v>3651.1000000000004</v>
      </c>
      <c r="E490" s="331" t="s">
        <v>935</v>
      </c>
      <c r="F490" s="63" t="s">
        <v>788</v>
      </c>
      <c r="H490" s="67">
        <f>$OE$610</f>
        <v>1309.3</v>
      </c>
      <c r="I490" s="331" t="s">
        <v>935</v>
      </c>
      <c r="J490" s="63" t="s">
        <v>3376</v>
      </c>
      <c r="L490" s="67">
        <f>$AMK$616</f>
        <v>1372.1</v>
      </c>
      <c r="M490" s="331" t="s">
        <v>935</v>
      </c>
      <c r="N490" s="277" t="s">
        <v>3361</v>
      </c>
      <c r="P490" s="67">
        <f>$AHF$622</f>
        <v>757.4</v>
      </c>
      <c r="Q490" s="331" t="s">
        <v>935</v>
      </c>
      <c r="R490" s="277" t="s">
        <v>27</v>
      </c>
      <c r="T490" s="67">
        <f>$MC$628</f>
        <v>563.40000000000009</v>
      </c>
      <c r="U490" s="331" t="s">
        <v>935</v>
      </c>
      <c r="V490" s="277" t="s">
        <v>2051</v>
      </c>
      <c r="X490" s="67">
        <f>$AAZ$634</f>
        <v>455.5</v>
      </c>
      <c r="Y490" s="331" t="s">
        <v>935</v>
      </c>
      <c r="Z490" s="63" t="s">
        <v>3391</v>
      </c>
      <c r="AB490" s="67">
        <f>$APN$640</f>
        <v>338.30000000000007</v>
      </c>
      <c r="AC490" s="331" t="s">
        <v>935</v>
      </c>
      <c r="AD490" s="277" t="s">
        <v>27</v>
      </c>
      <c r="AF490" s="67">
        <f>$MC$646</f>
        <v>130.79999999999998</v>
      </c>
      <c r="AG490" s="331" t="s">
        <v>935</v>
      </c>
      <c r="AH490" s="63" t="s">
        <v>3367</v>
      </c>
      <c r="AJ490" s="67">
        <f>$AJH$652</f>
        <v>49.7</v>
      </c>
      <c r="AK490" s="331" t="s">
        <v>935</v>
      </c>
      <c r="AL490" s="63" t="s">
        <v>3368</v>
      </c>
      <c r="AN490" s="67">
        <f>$AJQ$658</f>
        <v>38.5</v>
      </c>
      <c r="AO490" s="331" t="s">
        <v>935</v>
      </c>
      <c r="AP490" s="63" t="s">
        <v>3366</v>
      </c>
      <c r="AR490" s="67">
        <f>$AIY$664</f>
        <v>1.3</v>
      </c>
      <c r="AS490" s="331" t="s">
        <v>935</v>
      </c>
      <c r="AT490" s="63" t="s">
        <v>3377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779</v>
      </c>
      <c r="C494" s="63"/>
      <c r="D494" s="451">
        <f>'Punten per wedstrijd'!D805</f>
        <v>7456.1500000000033</v>
      </c>
      <c r="E494" s="331" t="s">
        <v>0</v>
      </c>
      <c r="F494" s="63" t="s">
        <v>141</v>
      </c>
      <c r="G494" s="63"/>
      <c r="H494" s="451">
        <f>'Punten per wedstrijd'!D156</f>
        <v>7693.6999999999907</v>
      </c>
      <c r="I494" s="331" t="s">
        <v>0</v>
      </c>
      <c r="J494" s="277" t="s">
        <v>2016</v>
      </c>
      <c r="K494" s="63"/>
      <c r="L494" s="451">
        <f>'Punten per wedstrijd'!D338</f>
        <v>1807.99999999999</v>
      </c>
      <c r="M494" s="331" t="s">
        <v>0</v>
      </c>
      <c r="N494" s="277" t="s">
        <v>33</v>
      </c>
      <c r="O494" s="63"/>
      <c r="P494" s="451">
        <f>'Punten per wedstrijd'!D613</f>
        <v>521.90000000001191</v>
      </c>
      <c r="Q494" s="331" t="s">
        <v>0</v>
      </c>
      <c r="R494" s="277" t="s">
        <v>3361</v>
      </c>
      <c r="S494" s="331"/>
      <c r="T494" s="451">
        <f>'Punten per wedstrijd'!D677</f>
        <v>49.799999999999883</v>
      </c>
      <c r="U494" s="331" t="s">
        <v>0</v>
      </c>
      <c r="V494" s="63" t="s">
        <v>3379</v>
      </c>
      <c r="W494" s="63"/>
      <c r="X494" s="451">
        <f>'Punten per wedstrijd'!D90</f>
        <v>7081.4000000000078</v>
      </c>
      <c r="Y494" s="331" t="s">
        <v>0</v>
      </c>
      <c r="Z494" s="63" t="s">
        <v>790</v>
      </c>
      <c r="AA494" s="63"/>
      <c r="AB494" s="451">
        <f>'Punten per wedstrijd'!D297</f>
        <v>1255.5000000000027</v>
      </c>
      <c r="AC494" s="331" t="s">
        <v>0</v>
      </c>
      <c r="AD494" s="63" t="s">
        <v>790</v>
      </c>
      <c r="AE494" s="63"/>
      <c r="AF494" s="451">
        <f>'Punten per wedstrijd'!D505</f>
        <v>867.79999999999905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733</v>
      </c>
      <c r="C495" s="63"/>
      <c r="D495" s="451">
        <f>'Punten per wedstrijd'!D812</f>
        <v>7287.4500000000135</v>
      </c>
      <c r="E495" s="331" t="s">
        <v>2</v>
      </c>
      <c r="F495" s="63" t="s">
        <v>779</v>
      </c>
      <c r="G495" s="63"/>
      <c r="H495" s="451">
        <f>'Punten per wedstrijd'!D181</f>
        <v>7579.5999999999995</v>
      </c>
      <c r="I495" s="331" t="s">
        <v>2</v>
      </c>
      <c r="J495" s="63" t="s">
        <v>155</v>
      </c>
      <c r="K495" s="63"/>
      <c r="L495" s="451">
        <f>'Punten per wedstrijd'!D413</f>
        <v>1722.3999999999896</v>
      </c>
      <c r="M495" s="331" t="s">
        <v>2</v>
      </c>
      <c r="N495" s="277" t="s">
        <v>2016</v>
      </c>
      <c r="O495" s="63"/>
      <c r="P495" s="451">
        <f>'Punten per wedstrijd'!D546</f>
        <v>441.70000000000232</v>
      </c>
      <c r="Q495" s="331" t="s">
        <v>2</v>
      </c>
      <c r="R495" s="63" t="s">
        <v>764</v>
      </c>
      <c r="S495" s="331"/>
      <c r="T495" s="451">
        <f>'Punten per wedstrijd'!D696</f>
        <v>27.6</v>
      </c>
      <c r="U495" s="331" t="s">
        <v>2</v>
      </c>
      <c r="V495" s="63" t="s">
        <v>3377</v>
      </c>
      <c r="W495" s="63"/>
      <c r="X495" s="451">
        <f>'Punten per wedstrijd'!D60</f>
        <v>6634.449999999998</v>
      </c>
      <c r="Y495" s="331" t="s">
        <v>2</v>
      </c>
      <c r="Z495" s="219" t="s">
        <v>1659</v>
      </c>
      <c r="AA495" s="63"/>
      <c r="AB495" s="451">
        <f>'Punten per wedstrijd'!D308</f>
        <v>1064.6000000000065</v>
      </c>
      <c r="AC495" s="331" t="s">
        <v>2</v>
      </c>
      <c r="AD495" s="28" t="s">
        <v>143</v>
      </c>
      <c r="AE495" s="63"/>
      <c r="AF495" s="451">
        <f>'Punten per wedstrijd'!D511</f>
        <v>725.49999999999864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277" t="s">
        <v>37</v>
      </c>
      <c r="G496" s="63"/>
      <c r="H496" s="451">
        <f>'Punten per wedstrijd'!D198</f>
        <v>7404.5</v>
      </c>
      <c r="I496" s="331" t="s">
        <v>3</v>
      </c>
      <c r="J496" s="277" t="s">
        <v>31</v>
      </c>
      <c r="K496" s="63"/>
      <c r="L496" s="451">
        <f>'Punten per wedstrijd'!D400</f>
        <v>1696.0999999999972</v>
      </c>
      <c r="M496" s="331" t="s">
        <v>3</v>
      </c>
      <c r="N496" s="63" t="s">
        <v>763</v>
      </c>
      <c r="O496" s="63"/>
      <c r="P496" s="451">
        <f>'Punten per wedstrijd'!D581</f>
        <v>435.30000000000803</v>
      </c>
      <c r="Q496" s="331" t="s">
        <v>3</v>
      </c>
      <c r="R496" s="219" t="s">
        <v>1654</v>
      </c>
      <c r="S496" s="331"/>
      <c r="T496" s="451">
        <f>'Punten per wedstrijd'!D688</f>
        <v>27.300000000000114</v>
      </c>
      <c r="U496" s="331" t="s">
        <v>3</v>
      </c>
      <c r="V496" s="63" t="s">
        <v>3381</v>
      </c>
      <c r="W496" s="63"/>
      <c r="X496" s="451">
        <f>'Punten per wedstrijd'!D24</f>
        <v>6413.9000000000106</v>
      </c>
      <c r="Y496" s="331" t="s">
        <v>3</v>
      </c>
      <c r="Z496" s="63" t="s">
        <v>762</v>
      </c>
      <c r="AA496" s="63"/>
      <c r="AB496" s="451">
        <f>'Punten per wedstrijd'!D266</f>
        <v>1047.699999999998</v>
      </c>
      <c r="AC496" s="331" t="s">
        <v>3</v>
      </c>
      <c r="AD496" s="277" t="s">
        <v>31</v>
      </c>
      <c r="AE496" s="63"/>
      <c r="AF496" s="451">
        <f>'Punten per wedstrijd'!D504</f>
        <v>722.19999999999959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783</v>
      </c>
      <c r="G497" s="63"/>
      <c r="H497" s="451">
        <f>'Punten per wedstrijd'!D138</f>
        <v>7379</v>
      </c>
      <c r="I497" s="331" t="s">
        <v>5</v>
      </c>
      <c r="J497" s="63" t="s">
        <v>746</v>
      </c>
      <c r="K497" s="63"/>
      <c r="L497" s="451">
        <f>'Punten per wedstrijd'!D379</f>
        <v>1689.1999999999982</v>
      </c>
      <c r="M497" s="331" t="s">
        <v>5</v>
      </c>
      <c r="N497" s="219" t="s">
        <v>1654</v>
      </c>
      <c r="O497" s="63"/>
      <c r="P497" s="451">
        <f>'Punten per wedstrijd'!D584</f>
        <v>419.49999999999642</v>
      </c>
      <c r="Q497" s="331" t="s">
        <v>5</v>
      </c>
      <c r="R497" s="63" t="s">
        <v>3391</v>
      </c>
      <c r="S497" s="331"/>
      <c r="T497" s="451">
        <f>'Punten per wedstrijd'!D723</f>
        <v>23.1</v>
      </c>
      <c r="U497" s="331" t="s">
        <v>5</v>
      </c>
      <c r="V497" s="63" t="s">
        <v>796</v>
      </c>
      <c r="W497" s="63"/>
      <c r="X497" s="451">
        <f>'Punten per wedstrijd'!D50</f>
        <v>6173.7</v>
      </c>
      <c r="Y497" s="331" t="s">
        <v>5</v>
      </c>
      <c r="Z497" s="219" t="s">
        <v>1656</v>
      </c>
      <c r="AA497" s="63"/>
      <c r="AB497" s="451">
        <f>'Punten per wedstrijd'!D273</f>
        <v>983.09999999999707</v>
      </c>
      <c r="AC497" s="331" t="s">
        <v>5</v>
      </c>
      <c r="AD497" s="63" t="s">
        <v>762</v>
      </c>
      <c r="AE497" s="63"/>
      <c r="AF497" s="451">
        <f>'Punten per wedstrijd'!D474</f>
        <v>721.60000000000105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746</v>
      </c>
      <c r="C498" s="63"/>
      <c r="D498" s="451">
        <f>'Punten per wedstrijd'!D795</f>
        <v>6868.9499999999971</v>
      </c>
      <c r="E498" s="331" t="s">
        <v>7</v>
      </c>
      <c r="F498" s="63" t="s">
        <v>749</v>
      </c>
      <c r="G498" s="63"/>
      <c r="H498" s="451">
        <f>'Punten per wedstrijd'!D183</f>
        <v>7358.3499999999967</v>
      </c>
      <c r="I498" s="331" t="s">
        <v>7</v>
      </c>
      <c r="J498" s="28" t="s">
        <v>21</v>
      </c>
      <c r="K498" s="63"/>
      <c r="L498" s="451">
        <f>'Punten per wedstrijd'!D363</f>
        <v>1592.1999999999971</v>
      </c>
      <c r="M498" s="331" t="s">
        <v>7</v>
      </c>
      <c r="N498" s="63" t="s">
        <v>749</v>
      </c>
      <c r="O498" s="63"/>
      <c r="P498" s="451">
        <f>'Punten per wedstrijd'!D599</f>
        <v>411.49999999999625</v>
      </c>
      <c r="Q498" s="331" t="s">
        <v>7</v>
      </c>
      <c r="R498" s="277" t="s">
        <v>2024</v>
      </c>
      <c r="S498" s="331"/>
      <c r="T498" s="451">
        <f>'Punten per wedstrijd'!D678</f>
        <v>22.5</v>
      </c>
      <c r="U498" s="331" t="s">
        <v>7</v>
      </c>
      <c r="V498" s="63" t="s">
        <v>3378</v>
      </c>
      <c r="W498" s="63"/>
      <c r="X498" s="451">
        <f>'Punten per wedstrijd'!D71</f>
        <v>6156.5000000000146</v>
      </c>
      <c r="Y498" s="331" t="s">
        <v>7</v>
      </c>
      <c r="Z498" s="63" t="s">
        <v>3378</v>
      </c>
      <c r="AA498" s="63"/>
      <c r="AB498" s="451">
        <f>'Punten per wedstrijd'!D279</f>
        <v>968.59999999999843</v>
      </c>
      <c r="AC498" s="331" t="s">
        <v>7</v>
      </c>
      <c r="AD498" s="63" t="s">
        <v>3378</v>
      </c>
      <c r="AE498" s="63"/>
      <c r="AF498" s="451">
        <f>'Punten per wedstrijd'!D487</f>
        <v>720.60000000000025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2023</v>
      </c>
      <c r="C499" s="63"/>
      <c r="D499" s="451">
        <f>'Punten per wedstrijd'!D757</f>
        <v>6817.4999999999982</v>
      </c>
      <c r="E499" s="331" t="s">
        <v>8</v>
      </c>
      <c r="F499" s="63" t="s">
        <v>155</v>
      </c>
      <c r="G499" s="63"/>
      <c r="H499" s="451">
        <f>'Punten per wedstrijd'!D205</f>
        <v>7354.5000000000055</v>
      </c>
      <c r="I499" s="331" t="s">
        <v>8</v>
      </c>
      <c r="J499" s="277" t="s">
        <v>25</v>
      </c>
      <c r="K499" s="63"/>
      <c r="L499" s="451">
        <f>'Punten per wedstrijd'!D375</f>
        <v>1590.199999999993</v>
      </c>
      <c r="M499" s="331" t="s">
        <v>8</v>
      </c>
      <c r="N499" s="63" t="s">
        <v>155</v>
      </c>
      <c r="O499" s="63"/>
      <c r="P499" s="451">
        <f>'Punten per wedstrijd'!D621</f>
        <v>402.89999999999867</v>
      </c>
      <c r="Q499" s="331" t="s">
        <v>8</v>
      </c>
      <c r="R499" s="277" t="s">
        <v>25</v>
      </c>
      <c r="S499" s="331"/>
      <c r="T499" s="451">
        <f>'Punten per wedstrijd'!D687</f>
        <v>22.5</v>
      </c>
      <c r="U499" s="331" t="s">
        <v>8</v>
      </c>
      <c r="V499" s="63" t="s">
        <v>757</v>
      </c>
      <c r="W499" s="63"/>
      <c r="X499" s="451">
        <f>'Punten per wedstrijd'!D41</f>
        <v>6058.5000000000073</v>
      </c>
      <c r="Y499" s="331" t="s">
        <v>8</v>
      </c>
      <c r="Z499" s="63" t="s">
        <v>153</v>
      </c>
      <c r="AA499" s="63"/>
      <c r="AB499" s="451">
        <f>'Punten per wedstrijd'!D229</f>
        <v>933.9</v>
      </c>
      <c r="AC499" s="331" t="s">
        <v>8</v>
      </c>
      <c r="AD499" s="219" t="s">
        <v>1652</v>
      </c>
      <c r="AE499" s="63"/>
      <c r="AF499" s="451">
        <f>'Punten per wedstrijd'!D425</f>
        <v>705.59999999999968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1662</v>
      </c>
      <c r="C500" s="63"/>
      <c r="D500" s="451">
        <f>'Punten per wedstrijd'!D824</f>
        <v>6803.700000000008</v>
      </c>
      <c r="E500" s="331" t="s">
        <v>10</v>
      </c>
      <c r="F500" s="63" t="s">
        <v>746</v>
      </c>
      <c r="G500" s="63"/>
      <c r="H500" s="451">
        <f>'Punten per wedstrijd'!D171</f>
        <v>7258.1000000000186</v>
      </c>
      <c r="I500" s="331" t="s">
        <v>10</v>
      </c>
      <c r="J500" s="28" t="s">
        <v>143</v>
      </c>
      <c r="K500" s="63"/>
      <c r="L500" s="451">
        <f>'Punten per wedstrijd'!D407</f>
        <v>1579.6000000000004</v>
      </c>
      <c r="M500" s="331" t="s">
        <v>10</v>
      </c>
      <c r="N500" s="277" t="s">
        <v>1</v>
      </c>
      <c r="O500" s="63"/>
      <c r="P500" s="451">
        <f>'Punten per wedstrijd'!D532</f>
        <v>397.30000000000922</v>
      </c>
      <c r="Q500" s="331" t="s">
        <v>10</v>
      </c>
      <c r="R500" s="277" t="s">
        <v>2050</v>
      </c>
      <c r="S500" s="331"/>
      <c r="T500" s="451">
        <f>'Punten per wedstrijd'!D705</f>
        <v>21</v>
      </c>
      <c r="U500" s="331" t="s">
        <v>10</v>
      </c>
      <c r="V500" s="63" t="s">
        <v>3371</v>
      </c>
      <c r="W500" s="63"/>
      <c r="X500" s="451">
        <f>'Punten per wedstrijd'!D55</f>
        <v>5925.9000000000115</v>
      </c>
      <c r="Y500" s="331" t="s">
        <v>10</v>
      </c>
      <c r="Z500" s="63" t="s">
        <v>800</v>
      </c>
      <c r="AA500" s="63"/>
      <c r="AB500" s="451">
        <f>'Punten per wedstrijd'!D256</f>
        <v>906.300000000002</v>
      </c>
      <c r="AC500" s="331" t="s">
        <v>10</v>
      </c>
      <c r="AD500" s="219" t="s">
        <v>1656</v>
      </c>
      <c r="AE500" s="63"/>
      <c r="AF500" s="451">
        <f>'Punten per wedstrijd'!D481</f>
        <v>700.89999999999952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733</v>
      </c>
      <c r="G501" s="63"/>
      <c r="H501" s="451">
        <f>'Punten per wedstrijd'!D188</f>
        <v>7237.9000000000106</v>
      </c>
      <c r="I501" s="331" t="s">
        <v>12</v>
      </c>
      <c r="J501" s="63" t="s">
        <v>9</v>
      </c>
      <c r="K501" s="63"/>
      <c r="L501" s="451">
        <f>'Punten per wedstrijd'!D337</f>
        <v>1570.7999999999952</v>
      </c>
      <c r="M501" s="331" t="s">
        <v>12</v>
      </c>
      <c r="N501" s="277" t="s">
        <v>2025</v>
      </c>
      <c r="O501" s="63"/>
      <c r="P501" s="451">
        <f>'Punten per wedstrijd'!D576</f>
        <v>387.39999999999759</v>
      </c>
      <c r="Q501" s="331" t="s">
        <v>12</v>
      </c>
      <c r="R501" s="63" t="s">
        <v>3363</v>
      </c>
      <c r="S501" s="331"/>
      <c r="T501" s="451">
        <f>'Punten per wedstrijd'!D635</f>
        <v>21</v>
      </c>
      <c r="U501" s="331" t="s">
        <v>12</v>
      </c>
      <c r="V501" s="63" t="s">
        <v>3368</v>
      </c>
      <c r="W501" s="63"/>
      <c r="X501" s="451">
        <f>'Punten per wedstrijd'!D47</f>
        <v>5905.1500000000087</v>
      </c>
      <c r="Y501" s="331" t="s">
        <v>12</v>
      </c>
      <c r="Z501" s="63" t="s">
        <v>757</v>
      </c>
      <c r="AA501" s="63"/>
      <c r="AB501" s="451">
        <f>'Punten per wedstrijd'!D249</f>
        <v>883.40000000000214</v>
      </c>
      <c r="AC501" s="331" t="s">
        <v>12</v>
      </c>
      <c r="AD501" s="277" t="s">
        <v>2006</v>
      </c>
      <c r="AE501" s="63"/>
      <c r="AF501" s="451">
        <f>'Punten per wedstrijd'!D520</f>
        <v>692.50000000000011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2006</v>
      </c>
      <c r="C502" s="63"/>
      <c r="D502" s="451">
        <f>'Punten per wedstrijd'!D832</f>
        <v>6712.4499999999898</v>
      </c>
      <c r="E502" s="331" t="s">
        <v>14</v>
      </c>
      <c r="F502" s="63" t="s">
        <v>9</v>
      </c>
      <c r="G502" s="63"/>
      <c r="H502" s="451">
        <f>'Punten per wedstrijd'!D129</f>
        <v>7156.4999999999964</v>
      </c>
      <c r="I502" s="331" t="s">
        <v>14</v>
      </c>
      <c r="J502" s="277" t="s">
        <v>37</v>
      </c>
      <c r="K502" s="63"/>
      <c r="L502" s="451">
        <f>'Punten per wedstrijd'!D406</f>
        <v>1554.499999999985</v>
      </c>
      <c r="M502" s="331" t="s">
        <v>14</v>
      </c>
      <c r="N502" s="63" t="s">
        <v>778</v>
      </c>
      <c r="O502" s="63"/>
      <c r="P502" s="451">
        <f>'Punten per wedstrijd'!D589</f>
        <v>385.80000000000013</v>
      </c>
      <c r="Q502" s="331" t="s">
        <v>14</v>
      </c>
      <c r="R502" s="63" t="s">
        <v>746</v>
      </c>
      <c r="S502" s="331"/>
      <c r="T502" s="451">
        <f>'Punten per wedstrijd'!D691</f>
        <v>21</v>
      </c>
      <c r="U502" s="331" t="s">
        <v>14</v>
      </c>
      <c r="V502" s="219" t="s">
        <v>1656</v>
      </c>
      <c r="W502" s="63"/>
      <c r="X502" s="451">
        <f>'Punten per wedstrijd'!D65</f>
        <v>5889.8999999999924</v>
      </c>
      <c r="Y502" s="331" t="s">
        <v>14</v>
      </c>
      <c r="Z502" s="277" t="s">
        <v>2001</v>
      </c>
      <c r="AA502" s="63"/>
      <c r="AB502" s="451">
        <f>'Punten per wedstrijd'!D216</f>
        <v>874.30000000000587</v>
      </c>
      <c r="AC502" s="331" t="s">
        <v>14</v>
      </c>
      <c r="AD502" s="219" t="s">
        <v>1643</v>
      </c>
      <c r="AE502" s="63"/>
      <c r="AF502" s="451">
        <f>'Punten per wedstrijd'!D462</f>
        <v>678.99999999999932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3390</v>
      </c>
      <c r="C503" s="63"/>
      <c r="D503" s="451">
        <f>'Punten per wedstrijd'!D766</f>
        <v>6579.2000000000044</v>
      </c>
      <c r="E503" s="331" t="s">
        <v>16</v>
      </c>
      <c r="F503" s="63" t="s">
        <v>800</v>
      </c>
      <c r="G503" s="63"/>
      <c r="H503" s="451">
        <f>'Punten per wedstrijd'!D152</f>
        <v>7153.4000000000087</v>
      </c>
      <c r="I503" s="331" t="s">
        <v>16</v>
      </c>
      <c r="J503" s="63" t="s">
        <v>3382</v>
      </c>
      <c r="K503" s="63"/>
      <c r="L503" s="451">
        <f>'Punten per wedstrijd'!D326</f>
        <v>1539.9999999999907</v>
      </c>
      <c r="M503" s="331" t="s">
        <v>16</v>
      </c>
      <c r="N503" s="63" t="s">
        <v>153</v>
      </c>
      <c r="O503" s="63"/>
      <c r="P503" s="451">
        <f>'Punten per wedstrijd'!D541</f>
        <v>373.69999999999493</v>
      </c>
      <c r="Q503" s="331" t="s">
        <v>16</v>
      </c>
      <c r="R503" s="219" t="s">
        <v>1647</v>
      </c>
      <c r="S503" s="331"/>
      <c r="T503" s="451">
        <f>'Punten per wedstrijd'!D634</f>
        <v>19.5</v>
      </c>
      <c r="U503" s="331" t="s">
        <v>16</v>
      </c>
      <c r="V503" s="63" t="s">
        <v>3395</v>
      </c>
      <c r="W503" s="63"/>
      <c r="X503" s="451">
        <f>'Punten per wedstrijd'!D87</f>
        <v>5884.349999999994</v>
      </c>
      <c r="Y503" s="331" t="s">
        <v>16</v>
      </c>
      <c r="Z503" s="219" t="s">
        <v>1647</v>
      </c>
      <c r="AA503" s="63"/>
      <c r="AB503" s="451">
        <f>'Punten per wedstrijd'!D218</f>
        <v>873.69999999999447</v>
      </c>
      <c r="AC503" s="331" t="s">
        <v>16</v>
      </c>
      <c r="AD503" s="277" t="s">
        <v>25</v>
      </c>
      <c r="AE503" s="63"/>
      <c r="AF503" s="451">
        <f>'Punten per wedstrijd'!D479</f>
        <v>670.20000000000016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800</v>
      </c>
      <c r="C504" s="63"/>
      <c r="D504" s="451">
        <f>'Punten per wedstrijd'!D776</f>
        <v>6573.1500000000033</v>
      </c>
      <c r="E504" s="331" t="s">
        <v>18</v>
      </c>
      <c r="F504" s="219" t="s">
        <v>1660</v>
      </c>
      <c r="G504" s="63"/>
      <c r="H504" s="451">
        <f>'Punten per wedstrijd'!D179</f>
        <v>6831.2999999999811</v>
      </c>
      <c r="I504" s="331" t="s">
        <v>18</v>
      </c>
      <c r="J504" s="219" t="s">
        <v>1662</v>
      </c>
      <c r="K504" s="63"/>
      <c r="L504" s="451">
        <f>'Punten per wedstrijd'!D408</f>
        <v>1523.4000000000142</v>
      </c>
      <c r="M504" s="331" t="s">
        <v>18</v>
      </c>
      <c r="N504" s="219" t="s">
        <v>1647</v>
      </c>
      <c r="O504" s="63"/>
      <c r="P504" s="451">
        <f>'Punten per wedstrijd'!D530</f>
        <v>364.5999999999874</v>
      </c>
      <c r="Q504" s="331" t="s">
        <v>18</v>
      </c>
      <c r="R504" s="63" t="s">
        <v>771</v>
      </c>
      <c r="S504" s="331"/>
      <c r="T504" s="451">
        <f>'Punten per wedstrijd'!D640</f>
        <v>19.5</v>
      </c>
      <c r="U504" s="331" t="s">
        <v>18</v>
      </c>
      <c r="V504" s="63" t="s">
        <v>3370</v>
      </c>
      <c r="W504" s="63"/>
      <c r="X504" s="451">
        <f>'Punten per wedstrijd'!D59</f>
        <v>5863.6999999999989</v>
      </c>
      <c r="Y504" s="331" t="s">
        <v>18</v>
      </c>
      <c r="Z504" s="277" t="s">
        <v>2009</v>
      </c>
      <c r="AA504" s="63"/>
      <c r="AB504" s="451">
        <f>'Punten per wedstrijd'!D240</f>
        <v>866.15000000000487</v>
      </c>
      <c r="AC504" s="331" t="s">
        <v>18</v>
      </c>
      <c r="AD504" s="277" t="s">
        <v>11</v>
      </c>
      <c r="AE504" s="63"/>
      <c r="AF504" s="451">
        <f>'Punten per wedstrijd'!D443</f>
        <v>658.50000000000045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19" t="s">
        <v>1647</v>
      </c>
      <c r="G505" s="63"/>
      <c r="H505" s="451">
        <f>'Punten per wedstrijd'!D114</f>
        <v>6805.2999999999847</v>
      </c>
      <c r="I505" s="331" t="s">
        <v>20</v>
      </c>
      <c r="J505" s="277" t="s">
        <v>2006</v>
      </c>
      <c r="K505" s="63"/>
      <c r="L505" s="451">
        <f>'Punten per wedstrijd'!D416</f>
        <v>1515.3000000000009</v>
      </c>
      <c r="M505" s="331" t="s">
        <v>20</v>
      </c>
      <c r="N505" s="63" t="s">
        <v>764</v>
      </c>
      <c r="O505" s="63"/>
      <c r="P505" s="451">
        <f>'Punten per wedstrijd'!D592</f>
        <v>362.40000000001254</v>
      </c>
      <c r="Q505" s="331" t="s">
        <v>20</v>
      </c>
      <c r="R505" s="277" t="s">
        <v>11</v>
      </c>
      <c r="S505" s="331"/>
      <c r="T505" s="451">
        <f>'Punten per wedstrijd'!D651</f>
        <v>19.5</v>
      </c>
      <c r="U505" s="331" t="s">
        <v>20</v>
      </c>
      <c r="V505" s="63" t="s">
        <v>800</v>
      </c>
      <c r="W505" s="63"/>
      <c r="X505" s="451">
        <f>'Punten per wedstrijd'!D48</f>
        <v>5858.7000000000107</v>
      </c>
      <c r="Y505" s="331" t="s">
        <v>20</v>
      </c>
      <c r="Z505" s="63" t="s">
        <v>3370</v>
      </c>
      <c r="AA505" s="63"/>
      <c r="AB505" s="451">
        <f>'Punten per wedstrijd'!D267</f>
        <v>863.09999999999548</v>
      </c>
      <c r="AC505" s="331" t="s">
        <v>20</v>
      </c>
      <c r="AD505" s="63" t="s">
        <v>771</v>
      </c>
      <c r="AE505" s="63"/>
      <c r="AF505" s="451">
        <f>'Punten per wedstrijd'!D432</f>
        <v>658.39999999999986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63" t="s">
        <v>154</v>
      </c>
      <c r="G506" s="63"/>
      <c r="H506" s="451">
        <f>'Punten per wedstrijd'!D174</f>
        <v>6765.9000000000051</v>
      </c>
      <c r="I506" s="331" t="s">
        <v>22</v>
      </c>
      <c r="J506" s="63" t="s">
        <v>790</v>
      </c>
      <c r="K506" s="63"/>
      <c r="L506" s="451">
        <f>'Punten per wedstrijd'!D401</f>
        <v>1494.6</v>
      </c>
      <c r="M506" s="331" t="s">
        <v>22</v>
      </c>
      <c r="N506" s="277" t="s">
        <v>2009</v>
      </c>
      <c r="O506" s="63"/>
      <c r="P506" s="451">
        <f>'Punten per wedstrijd'!D552</f>
        <v>350.40000000000413</v>
      </c>
      <c r="Q506" s="331" t="s">
        <v>22</v>
      </c>
      <c r="R506" s="63" t="s">
        <v>783</v>
      </c>
      <c r="S506" s="331"/>
      <c r="T506" s="451">
        <f>'Punten per wedstrijd'!D658</f>
        <v>19.5</v>
      </c>
      <c r="U506" s="331" t="s">
        <v>22</v>
      </c>
      <c r="V506" s="277" t="s">
        <v>2023</v>
      </c>
      <c r="W506" s="63"/>
      <c r="X506" s="451">
        <f>'Punten per wedstrijd'!D29</f>
        <v>5794.8999999999942</v>
      </c>
      <c r="Y506" s="331" t="s">
        <v>22</v>
      </c>
      <c r="Z506" s="63" t="s">
        <v>3369</v>
      </c>
      <c r="AA506" s="63"/>
      <c r="AB506" s="451">
        <f>'Punten per wedstrijd'!D251</f>
        <v>851.30000000000371</v>
      </c>
      <c r="AC506" s="331" t="s">
        <v>22</v>
      </c>
      <c r="AD506" s="277" t="s">
        <v>33</v>
      </c>
      <c r="AE506" s="63"/>
      <c r="AF506" s="451">
        <f>'Punten per wedstrijd'!D509</f>
        <v>653.80000000000007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1652</v>
      </c>
      <c r="C507" s="63"/>
      <c r="D507" s="451">
        <f>'Punten per wedstrijd'!D737</f>
        <v>6450.6500000000033</v>
      </c>
      <c r="E507" s="331" t="s">
        <v>24</v>
      </c>
      <c r="F507" s="28" t="s">
        <v>21</v>
      </c>
      <c r="G507" s="63"/>
      <c r="H507" s="451">
        <f>'Punten per wedstrijd'!D155</f>
        <v>6715.1999999999989</v>
      </c>
      <c r="I507" s="331" t="s">
        <v>24</v>
      </c>
      <c r="J507" s="63" t="s">
        <v>763</v>
      </c>
      <c r="K507" s="63"/>
      <c r="L507" s="451">
        <f>'Punten per wedstrijd'!D373</f>
        <v>1484.5000000000105</v>
      </c>
      <c r="M507" s="331" t="s">
        <v>24</v>
      </c>
      <c r="N507" s="63" t="s">
        <v>800</v>
      </c>
      <c r="O507" s="63"/>
      <c r="P507" s="451">
        <f>'Punten per wedstrijd'!D568</f>
        <v>347.80000000000439</v>
      </c>
      <c r="Q507" s="331" t="s">
        <v>24</v>
      </c>
      <c r="R507" s="277" t="s">
        <v>2025</v>
      </c>
      <c r="S507" s="331"/>
      <c r="T507" s="451">
        <f>'Punten per wedstrijd'!D680</f>
        <v>19.5</v>
      </c>
      <c r="U507" s="331" t="s">
        <v>24</v>
      </c>
      <c r="V507" s="277" t="s">
        <v>2006</v>
      </c>
      <c r="W507" s="63"/>
      <c r="X507" s="451">
        <f>'Punten per wedstrijd'!D104</f>
        <v>5733.4000000000051</v>
      </c>
      <c r="Y507" s="331" t="s">
        <v>24</v>
      </c>
      <c r="Z507" s="28" t="s">
        <v>142</v>
      </c>
      <c r="AA507" s="63"/>
      <c r="AB507" s="451">
        <f>'Punten per wedstrijd'!D281</f>
        <v>838.4000000000043</v>
      </c>
      <c r="AC507" s="331" t="s">
        <v>24</v>
      </c>
      <c r="AD507" s="277" t="s">
        <v>2004</v>
      </c>
      <c r="AE507" s="63"/>
      <c r="AF507" s="451">
        <f>'Punten per wedstrijd'!D435</f>
        <v>652.30000000000041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2024</v>
      </c>
      <c r="C508" s="63"/>
      <c r="D508" s="451">
        <f>'Punten per wedstrijd'!D782</f>
        <v>6355.5000000000018</v>
      </c>
      <c r="E508" s="331" t="s">
        <v>26</v>
      </c>
      <c r="F508" s="63" t="s">
        <v>3382</v>
      </c>
      <c r="G508" s="63"/>
      <c r="H508" s="451">
        <f>'Punten per wedstrijd'!D118</f>
        <v>6681.8999999999942</v>
      </c>
      <c r="I508" s="331" t="s">
        <v>26</v>
      </c>
      <c r="J508" s="63" t="s">
        <v>748</v>
      </c>
      <c r="K508" s="63"/>
      <c r="L508" s="451">
        <f>'Punten per wedstrijd'!D392</f>
        <v>1461.3000000000027</v>
      </c>
      <c r="M508" s="331" t="s">
        <v>26</v>
      </c>
      <c r="N508" s="28" t="s">
        <v>21</v>
      </c>
      <c r="O508" s="63"/>
      <c r="P508" s="451">
        <f>'Punten per wedstrijd'!D571</f>
        <v>338.20000000000141</v>
      </c>
      <c r="Q508" s="331" t="s">
        <v>26</v>
      </c>
      <c r="R508" s="277" t="s">
        <v>37</v>
      </c>
      <c r="S508" s="331"/>
      <c r="T508" s="451">
        <f>'Punten per wedstrijd'!D718</f>
        <v>19.5</v>
      </c>
      <c r="U508" s="331" t="s">
        <v>26</v>
      </c>
      <c r="V508" s="63" t="s">
        <v>3393</v>
      </c>
      <c r="W508" s="63"/>
      <c r="X508" s="451">
        <f>'Punten per wedstrijd'!D76</f>
        <v>5723.0999999999949</v>
      </c>
      <c r="Y508" s="331" t="s">
        <v>26</v>
      </c>
      <c r="Z508" s="63" t="s">
        <v>3375</v>
      </c>
      <c r="AA508" s="63"/>
      <c r="AB508" s="451">
        <f>'Punten per wedstrijd'!D241</f>
        <v>834.20000000000198</v>
      </c>
      <c r="AC508" s="331" t="s">
        <v>26</v>
      </c>
      <c r="AD508" s="63" t="s">
        <v>153</v>
      </c>
      <c r="AE508" s="63"/>
      <c r="AF508" s="451">
        <f>'Punten per wedstrijd'!D437</f>
        <v>641.39999999999907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1647</v>
      </c>
      <c r="C509" s="63"/>
      <c r="D509" s="451">
        <f>'Punten per wedstrijd'!D738</f>
        <v>6336.0499999999993</v>
      </c>
      <c r="E509" s="331" t="s">
        <v>28</v>
      </c>
      <c r="F509" s="277" t="s">
        <v>17</v>
      </c>
      <c r="G509" s="63"/>
      <c r="H509" s="451">
        <f>'Punten per wedstrijd'!D144</f>
        <v>6677.8000000000011</v>
      </c>
      <c r="I509" s="331" t="s">
        <v>28</v>
      </c>
      <c r="J509" s="219" t="s">
        <v>1653</v>
      </c>
      <c r="K509" s="63"/>
      <c r="L509" s="451">
        <f>'Punten per wedstrijd'!D327</f>
        <v>1453.8000000000375</v>
      </c>
      <c r="M509" s="331" t="s">
        <v>28</v>
      </c>
      <c r="N509" s="277" t="s">
        <v>2005</v>
      </c>
      <c r="O509" s="63"/>
      <c r="P509" s="451">
        <f>'Punten per wedstrijd'!D559</f>
        <v>336.99999999999051</v>
      </c>
      <c r="Q509" s="331" t="s">
        <v>28</v>
      </c>
      <c r="R509" s="63" t="s">
        <v>3379</v>
      </c>
      <c r="S509" s="331"/>
      <c r="T509" s="451">
        <f>'Punten per wedstrijd'!D714</f>
        <v>16.5</v>
      </c>
      <c r="U509" s="331" t="s">
        <v>28</v>
      </c>
      <c r="V509" s="63" t="s">
        <v>771</v>
      </c>
      <c r="W509" s="63"/>
      <c r="X509" s="451">
        <f>'Punten per wedstrijd'!D16</f>
        <v>5706.0000000000036</v>
      </c>
      <c r="Y509" s="331" t="s">
        <v>28</v>
      </c>
      <c r="Z509" s="63" t="s">
        <v>3371</v>
      </c>
      <c r="AA509" s="63"/>
      <c r="AB509" s="451">
        <f>'Punten per wedstrijd'!D263</f>
        <v>814.59999999999957</v>
      </c>
      <c r="AC509" s="331" t="s">
        <v>28</v>
      </c>
      <c r="AD509" s="277" t="s">
        <v>4493</v>
      </c>
      <c r="AE509" s="63"/>
      <c r="AF509" s="451">
        <f>'Punten per wedstrijd'!D465</f>
        <v>640.99999999999966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63" t="s">
        <v>778</v>
      </c>
      <c r="G510" s="63"/>
      <c r="H510" s="451">
        <f>'Punten per wedstrijd'!D173</f>
        <v>6641.3000000000011</v>
      </c>
      <c r="I510" s="331" t="s">
        <v>30</v>
      </c>
      <c r="J510" s="63" t="s">
        <v>3363</v>
      </c>
      <c r="K510" s="63"/>
      <c r="L510" s="451">
        <f>'Punten per wedstrijd'!D323</f>
        <v>1446.1999999999857</v>
      </c>
      <c r="M510" s="331" t="s">
        <v>30</v>
      </c>
      <c r="N510" s="277" t="s">
        <v>25</v>
      </c>
      <c r="O510" s="63"/>
      <c r="P510" s="451">
        <f>'Punten per wedstrijd'!D583</f>
        <v>334.30000000000399</v>
      </c>
      <c r="Q510" s="331" t="s">
        <v>30</v>
      </c>
      <c r="R510" s="63" t="s">
        <v>778</v>
      </c>
      <c r="S510" s="331"/>
      <c r="T510" s="451">
        <f>'Punten per wedstrijd'!D693</f>
        <v>16.5</v>
      </c>
      <c r="U510" s="331" t="s">
        <v>30</v>
      </c>
      <c r="V510" s="63" t="s">
        <v>162</v>
      </c>
      <c r="W510" s="63"/>
      <c r="X510" s="451">
        <f>'Punten per wedstrijd'!D42</f>
        <v>5658.49999999998</v>
      </c>
      <c r="Y510" s="331" t="s">
        <v>30</v>
      </c>
      <c r="Z510" s="63" t="s">
        <v>3379</v>
      </c>
      <c r="AA510" s="63"/>
      <c r="AB510" s="451">
        <f>'Punten per wedstrijd'!D298</f>
        <v>803.99999999999568</v>
      </c>
      <c r="AC510" s="331" t="s">
        <v>30</v>
      </c>
      <c r="AD510" s="63" t="s">
        <v>3371</v>
      </c>
      <c r="AE510" s="63"/>
      <c r="AF510" s="451">
        <f>'Punten per wedstrijd'!D471</f>
        <v>636.69999999999902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31</v>
      </c>
      <c r="G511" s="63"/>
      <c r="H511" s="451">
        <f>'Punten per wedstrijd'!D192</f>
        <v>6566.0999999999876</v>
      </c>
      <c r="I511" s="331" t="s">
        <v>32</v>
      </c>
      <c r="J511" s="277" t="s">
        <v>15</v>
      </c>
      <c r="K511" s="63"/>
      <c r="L511" s="451">
        <f>'Punten per wedstrijd'!D349</f>
        <v>1420.4999999999957</v>
      </c>
      <c r="M511" s="331" t="s">
        <v>32</v>
      </c>
      <c r="N511" s="63" t="s">
        <v>746</v>
      </c>
      <c r="O511" s="63"/>
      <c r="P511" s="451">
        <f>'Punten per wedstrijd'!D587</f>
        <v>325.40000000001021</v>
      </c>
      <c r="Q511" s="331" t="s">
        <v>32</v>
      </c>
      <c r="R511" s="277" t="s">
        <v>23</v>
      </c>
      <c r="S511" s="331"/>
      <c r="T511" s="451">
        <f>'Punten per wedstrijd'!D686</f>
        <v>15</v>
      </c>
      <c r="U511" s="331" t="s">
        <v>32</v>
      </c>
      <c r="V511" s="63" t="s">
        <v>3369</v>
      </c>
      <c r="W511" s="63"/>
      <c r="X511" s="451">
        <f>'Punten per wedstrijd'!D43</f>
        <v>5510.8000000000084</v>
      </c>
      <c r="Y511" s="331" t="s">
        <v>32</v>
      </c>
      <c r="Z511" s="219" t="s">
        <v>1657</v>
      </c>
      <c r="AA511" s="63"/>
      <c r="AB511" s="451">
        <f>'Punten per wedstrijd'!D215</f>
        <v>797.79999999999927</v>
      </c>
      <c r="AC511" s="331" t="s">
        <v>32</v>
      </c>
      <c r="AD511" s="63" t="s">
        <v>728</v>
      </c>
      <c r="AE511" s="63"/>
      <c r="AF511" s="451">
        <f>'Punten per wedstrijd'!D447</f>
        <v>605.40000000000032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219" t="s">
        <v>1662</v>
      </c>
      <c r="G512" s="63"/>
      <c r="H512" s="451">
        <f>'Punten per wedstrijd'!D200</f>
        <v>6424.0000000000109</v>
      </c>
      <c r="I512" s="331" t="s">
        <v>34</v>
      </c>
      <c r="J512" s="63" t="s">
        <v>3371</v>
      </c>
      <c r="K512" s="63"/>
      <c r="L512" s="451">
        <f>'Punten per wedstrijd'!D367</f>
        <v>1419.4000000000167</v>
      </c>
      <c r="M512" s="331" t="s">
        <v>34</v>
      </c>
      <c r="N512" s="219" t="s">
        <v>1659</v>
      </c>
      <c r="O512" s="63"/>
      <c r="P512" s="451">
        <f>'Punten per wedstrijd'!D620</f>
        <v>321.6000000000173</v>
      </c>
      <c r="Q512" s="331" t="s">
        <v>34</v>
      </c>
      <c r="R512" s="277" t="s">
        <v>2005</v>
      </c>
      <c r="S512" s="331"/>
      <c r="T512" s="451">
        <f>'Punten per wedstrijd'!D663</f>
        <v>14</v>
      </c>
      <c r="U512" s="331" t="s">
        <v>34</v>
      </c>
      <c r="V512" s="219" t="s">
        <v>1653</v>
      </c>
      <c r="W512" s="63"/>
      <c r="X512" s="451">
        <f>'Punten per wedstrijd'!D15</f>
        <v>5491.2000000000262</v>
      </c>
      <c r="Y512" s="331" t="s">
        <v>34</v>
      </c>
      <c r="Z512" s="63" t="s">
        <v>788</v>
      </c>
      <c r="AA512" s="63"/>
      <c r="AB512" s="451">
        <f>'Punten per wedstrijd'!D226</f>
        <v>787.8999999999993</v>
      </c>
      <c r="AC512" s="331" t="s">
        <v>34</v>
      </c>
      <c r="AD512" s="63" t="s">
        <v>738</v>
      </c>
      <c r="AE512" s="63"/>
      <c r="AF512" s="451">
        <f>'Punten per wedstrijd'!D490</f>
        <v>601.60000000000025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19" t="s">
        <v>1655</v>
      </c>
      <c r="G513" s="63"/>
      <c r="H513" s="451">
        <f>'Punten per wedstrijd'!D134</f>
        <v>6392.7999999999993</v>
      </c>
      <c r="I513" s="331" t="s">
        <v>36</v>
      </c>
      <c r="J513" s="277" t="s">
        <v>2004</v>
      </c>
      <c r="K513" s="63"/>
      <c r="L513" s="451">
        <f>'Punten per wedstrijd'!D331</f>
        <v>1413.600000000002</v>
      </c>
      <c r="M513" s="331" t="s">
        <v>36</v>
      </c>
      <c r="N513" s="277" t="s">
        <v>15</v>
      </c>
      <c r="O513" s="63"/>
      <c r="P513" s="451">
        <f>'Punten per wedstrijd'!D557</f>
        <v>320.49999999998931</v>
      </c>
      <c r="Q513" s="331" t="s">
        <v>36</v>
      </c>
      <c r="R513" s="63" t="s">
        <v>755</v>
      </c>
      <c r="S513" s="331"/>
      <c r="T513" s="451">
        <f>'Punten per wedstrijd'!D715</f>
        <v>13</v>
      </c>
      <c r="U513" s="331" t="s">
        <v>36</v>
      </c>
      <c r="V513" s="277" t="s">
        <v>25</v>
      </c>
      <c r="W513" s="63"/>
      <c r="X513" s="451">
        <f>'Punten per wedstrijd'!D63</f>
        <v>5484.0999999999976</v>
      </c>
      <c r="Y513" s="331" t="s">
        <v>36</v>
      </c>
      <c r="Z513" s="277" t="s">
        <v>15</v>
      </c>
      <c r="AA513" s="63"/>
      <c r="AB513" s="451">
        <f>'Punten per wedstrijd'!D245</f>
        <v>783.39999999999952</v>
      </c>
      <c r="AC513" s="331" t="s">
        <v>36</v>
      </c>
      <c r="AD513" s="219" t="s">
        <v>1662</v>
      </c>
      <c r="AE513" s="63"/>
      <c r="AF513" s="451">
        <f>'Punten per wedstrijd'!D512</f>
        <v>596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783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6347.6000000000067</v>
      </c>
      <c r="I514" s="331" t="s">
        <v>38</v>
      </c>
      <c r="J514" s="277" t="s">
        <v>2028</v>
      </c>
      <c r="K514" s="63"/>
      <c r="L514" s="451">
        <f>'Punten per wedstrijd'!D409</f>
        <v>1408.9000000000037</v>
      </c>
      <c r="M514" s="331" t="s">
        <v>38</v>
      </c>
      <c r="N514" s="63" t="s">
        <v>762</v>
      </c>
      <c r="O514" s="63"/>
      <c r="P514" s="451">
        <f>'Punten per wedstrijd'!D578</f>
        <v>316.89999999999793</v>
      </c>
      <c r="Q514" s="331" t="s">
        <v>38</v>
      </c>
      <c r="R514" s="63" t="s">
        <v>3374</v>
      </c>
      <c r="S514" s="331"/>
      <c r="T514" s="451">
        <f>'Punten per wedstrijd'!D629</f>
        <v>12</v>
      </c>
      <c r="U514" s="331" t="s">
        <v>38</v>
      </c>
      <c r="V514" s="277" t="s">
        <v>2016</v>
      </c>
      <c r="W514" s="63"/>
      <c r="X514" s="451">
        <f>'Punten per wedstrijd'!D26</f>
        <v>5416.4999999999945</v>
      </c>
      <c r="Y514" s="331" t="s">
        <v>38</v>
      </c>
      <c r="Z514" s="63" t="s">
        <v>796</v>
      </c>
      <c r="AA514" s="63"/>
      <c r="AB514" s="451">
        <f>'Punten per wedstrijd'!D258</f>
        <v>776.6999999999997</v>
      </c>
      <c r="AC514" s="331" t="s">
        <v>38</v>
      </c>
      <c r="AD514" s="63" t="s">
        <v>3379</v>
      </c>
      <c r="AE514" s="63"/>
      <c r="AF514" s="451">
        <f>'Punten per wedstrijd'!D506</f>
        <v>589.3000000000003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1644</v>
      </c>
      <c r="C515" s="63"/>
      <c r="D515" s="451">
        <f>'Punten per wedstrijd'!D785</f>
        <v>6009.4</v>
      </c>
      <c r="E515" s="331" t="s">
        <v>145</v>
      </c>
      <c r="F515" s="277" t="s">
        <v>2025</v>
      </c>
      <c r="G515" s="63"/>
      <c r="H515" s="451">
        <f>'Punten per wedstrijd'!D160</f>
        <v>6303.9999999999964</v>
      </c>
      <c r="I515" s="331" t="s">
        <v>145</v>
      </c>
      <c r="J515" s="219" t="s">
        <v>1654</v>
      </c>
      <c r="K515" s="63"/>
      <c r="L515" s="451">
        <f>'Punten per wedstrijd'!D376</f>
        <v>1407.000000000002</v>
      </c>
      <c r="M515" s="331" t="s">
        <v>145</v>
      </c>
      <c r="N515" s="219" t="s">
        <v>1655</v>
      </c>
      <c r="O515" s="63"/>
      <c r="P515" s="451">
        <f>'Punten per wedstrijd'!D550</f>
        <v>315.39999999999924</v>
      </c>
      <c r="Q515" s="331" t="s">
        <v>145</v>
      </c>
      <c r="R515" s="277" t="s">
        <v>2051</v>
      </c>
      <c r="S515" s="331"/>
      <c r="T515" s="451">
        <f>'Punten per wedstrijd'!D641</f>
        <v>12</v>
      </c>
      <c r="U515" s="331" t="s">
        <v>145</v>
      </c>
      <c r="V515" s="277" t="s">
        <v>2004</v>
      </c>
      <c r="W515" s="63"/>
      <c r="X515" s="451">
        <f>'Punten per wedstrijd'!D19</f>
        <v>5399.4000000000033</v>
      </c>
      <c r="Y515" s="331" t="s">
        <v>145</v>
      </c>
      <c r="Z515" s="277" t="s">
        <v>37</v>
      </c>
      <c r="AA515" s="63"/>
      <c r="AB515" s="451">
        <f>'Punten per wedstrijd'!D302</f>
        <v>772.8</v>
      </c>
      <c r="AC515" s="331" t="s">
        <v>145</v>
      </c>
      <c r="AD515" s="28" t="s">
        <v>21</v>
      </c>
      <c r="AE515" s="63"/>
      <c r="AF515" s="451">
        <f>'Punten per wedstrijd'!D467</f>
        <v>586.79999999999939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3382</v>
      </c>
      <c r="C516" s="63"/>
      <c r="D516" s="451">
        <f>'Punten per wedstrijd'!D742</f>
        <v>6001.8499999999967</v>
      </c>
      <c r="E516" s="331" t="s">
        <v>146</v>
      </c>
      <c r="F516" s="63" t="s">
        <v>162</v>
      </c>
      <c r="G516" s="63"/>
      <c r="H516" s="451">
        <f>'Punten per wedstrijd'!D146</f>
        <v>6294.8000000000093</v>
      </c>
      <c r="I516" s="331" t="s">
        <v>146</v>
      </c>
      <c r="J516" s="63" t="s">
        <v>783</v>
      </c>
      <c r="K516" s="63"/>
      <c r="L516" s="451">
        <f>'Punten per wedstrijd'!D346</f>
        <v>1391.2999999999968</v>
      </c>
      <c r="M516" s="331" t="s">
        <v>146</v>
      </c>
      <c r="N516" s="63" t="s">
        <v>3369</v>
      </c>
      <c r="O516" s="63"/>
      <c r="P516" s="451">
        <f>'Punten per wedstrijd'!D563</f>
        <v>313.90000000000026</v>
      </c>
      <c r="Q516" s="331" t="s">
        <v>146</v>
      </c>
      <c r="R516" s="63" t="s">
        <v>3375</v>
      </c>
      <c r="S516" s="331"/>
      <c r="T516" s="451">
        <f>'Punten per wedstrijd'!D657</f>
        <v>12</v>
      </c>
      <c r="U516" s="331" t="s">
        <v>146</v>
      </c>
      <c r="V516" s="277" t="s">
        <v>23</v>
      </c>
      <c r="W516" s="63"/>
      <c r="X516" s="451">
        <f>'Punten per wedstrijd'!D62</f>
        <v>5394.3999999999951</v>
      </c>
      <c r="Y516" s="331" t="s">
        <v>146</v>
      </c>
      <c r="Z516" s="63" t="s">
        <v>162</v>
      </c>
      <c r="AA516" s="63"/>
      <c r="AB516" s="451">
        <f>'Punten per wedstrijd'!D250</f>
        <v>768.10000000000275</v>
      </c>
      <c r="AC516" s="331" t="s">
        <v>146</v>
      </c>
      <c r="AD516" s="63" t="s">
        <v>3367</v>
      </c>
      <c r="AE516" s="63"/>
      <c r="AF516" s="451">
        <f>'Punten per wedstrijd'!D439</f>
        <v>569.29999999999984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1655</v>
      </c>
      <c r="C517" s="63"/>
      <c r="D517" s="451">
        <f>'Punten per wedstrijd'!D758</f>
        <v>5996.4000000000015</v>
      </c>
      <c r="E517" s="331" t="s">
        <v>147</v>
      </c>
      <c r="F517" s="63" t="s">
        <v>3390</v>
      </c>
      <c r="G517" s="63"/>
      <c r="H517" s="451">
        <f>'Punten per wedstrijd'!D142</f>
        <v>6249.9999999999964</v>
      </c>
      <c r="I517" s="331" t="s">
        <v>147</v>
      </c>
      <c r="J517" s="277" t="s">
        <v>2025</v>
      </c>
      <c r="K517" s="63"/>
      <c r="L517" s="451">
        <f>'Punten per wedstrijd'!D368</f>
        <v>1391.1999999999916</v>
      </c>
      <c r="M517" s="331" t="s">
        <v>147</v>
      </c>
      <c r="N517" s="277" t="s">
        <v>2022</v>
      </c>
      <c r="O517" s="63"/>
      <c r="P517" s="451">
        <f>'Punten per wedstrijd'!D542</f>
        <v>313.40000000000202</v>
      </c>
      <c r="Q517" s="331" t="s">
        <v>147</v>
      </c>
      <c r="R517" s="219" t="s">
        <v>1643</v>
      </c>
      <c r="S517" s="331"/>
      <c r="T517" s="451">
        <f>'Punten per wedstrijd'!D670</f>
        <v>12</v>
      </c>
      <c r="U517" s="331" t="s">
        <v>147</v>
      </c>
      <c r="V517" s="63" t="s">
        <v>153</v>
      </c>
      <c r="W517" s="63"/>
      <c r="X517" s="451">
        <f>'Punten per wedstrijd'!D21</f>
        <v>5389.5999999999976</v>
      </c>
      <c r="Y517" s="331" t="s">
        <v>147</v>
      </c>
      <c r="Z517" s="28" t="s">
        <v>21</v>
      </c>
      <c r="AA517" s="63"/>
      <c r="AB517" s="451">
        <f>'Punten per wedstrijd'!D259</f>
        <v>766.90000000000111</v>
      </c>
      <c r="AC517" s="331" t="s">
        <v>147</v>
      </c>
      <c r="AD517" s="219" t="s">
        <v>1659</v>
      </c>
      <c r="AE517" s="63"/>
      <c r="AF517" s="451">
        <f>'Punten per wedstrijd'!D516</f>
        <v>565.49999999999989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2004</v>
      </c>
      <c r="C518" s="63"/>
      <c r="D518" s="451">
        <f>'Punten per wedstrijd'!D747</f>
        <v>5984.25</v>
      </c>
      <c r="E518" s="331" t="s">
        <v>151</v>
      </c>
      <c r="F518" s="219" t="s">
        <v>1652</v>
      </c>
      <c r="G518" s="63"/>
      <c r="H518" s="451">
        <f>'Punten per wedstrijd'!D113</f>
        <v>6206.5999999999922</v>
      </c>
      <c r="I518" s="331" t="s">
        <v>151</v>
      </c>
      <c r="J518" s="63" t="s">
        <v>778</v>
      </c>
      <c r="K518" s="63"/>
      <c r="L518" s="451">
        <f>'Punten per wedstrijd'!D381</f>
        <v>1379.2000000000073</v>
      </c>
      <c r="M518" s="331" t="s">
        <v>151</v>
      </c>
      <c r="N518" s="63" t="s">
        <v>734</v>
      </c>
      <c r="O518" s="63"/>
      <c r="P518" s="451">
        <f>'Punten per wedstrijd'!D556</f>
        <v>309.10000000000338</v>
      </c>
      <c r="Q518" s="331" t="s">
        <v>151</v>
      </c>
      <c r="R518" s="277" t="s">
        <v>2001</v>
      </c>
      <c r="S518" s="331"/>
      <c r="T518" s="451">
        <f>'Punten per wedstrijd'!D632</f>
        <v>8.3999999999999986</v>
      </c>
      <c r="U518" s="331" t="s">
        <v>151</v>
      </c>
      <c r="V518" s="63" t="s">
        <v>738</v>
      </c>
      <c r="W518" s="63"/>
      <c r="X518" s="451">
        <f>'Punten per wedstrijd'!D74</f>
        <v>5382.9999999999927</v>
      </c>
      <c r="Y518" s="331" t="s">
        <v>151</v>
      </c>
      <c r="Z518" s="219" t="s">
        <v>1653</v>
      </c>
      <c r="AA518" s="63"/>
      <c r="AB518" s="451">
        <f>'Punten per wedstrijd'!D223</f>
        <v>764.40000000001351</v>
      </c>
      <c r="AC518" s="331" t="s">
        <v>151</v>
      </c>
      <c r="AD518" s="63" t="s">
        <v>757</v>
      </c>
      <c r="AE518" s="63"/>
      <c r="AF518" s="451">
        <f>'Punten per wedstrijd'!D457</f>
        <v>563.40000000000009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1653</v>
      </c>
      <c r="C519" s="63"/>
      <c r="D519" s="451">
        <f>'Punten per wedstrijd'!D743</f>
        <v>5978.3500000000149</v>
      </c>
      <c r="E519" s="331" t="s">
        <v>157</v>
      </c>
      <c r="F519" s="63" t="s">
        <v>3363</v>
      </c>
      <c r="G519" s="63"/>
      <c r="H519" s="451">
        <f>'Punten per wedstrijd'!D115</f>
        <v>6184.1999999999944</v>
      </c>
      <c r="I519" s="331" t="s">
        <v>157</v>
      </c>
      <c r="J519" s="63" t="s">
        <v>757</v>
      </c>
      <c r="K519" s="63"/>
      <c r="L519" s="451">
        <f>'Punten per wedstrijd'!D353</f>
        <v>1378.6000000000022</v>
      </c>
      <c r="M519" s="331" t="s">
        <v>157</v>
      </c>
      <c r="N519" s="277" t="s">
        <v>2006</v>
      </c>
      <c r="O519" s="63"/>
      <c r="P519" s="451">
        <f>'Punten per wedstrijd'!D624</f>
        <v>304.00000000000995</v>
      </c>
      <c r="Q519" s="331" t="s">
        <v>157</v>
      </c>
      <c r="R519" s="63" t="s">
        <v>762</v>
      </c>
      <c r="S519" s="331"/>
      <c r="T519" s="451">
        <f>'Punten per wedstrijd'!D682</f>
        <v>8.3999999999999986</v>
      </c>
      <c r="U519" s="331" t="s">
        <v>157</v>
      </c>
      <c r="V519" s="28" t="s">
        <v>142</v>
      </c>
      <c r="W519" s="63"/>
      <c r="X519" s="451">
        <f>'Punten per wedstrijd'!D73</f>
        <v>5280.0000000000045</v>
      </c>
      <c r="Y519" s="331" t="s">
        <v>157</v>
      </c>
      <c r="Z519" s="277" t="s">
        <v>11</v>
      </c>
      <c r="AA519" s="63"/>
      <c r="AB519" s="451">
        <f>'Punten per wedstrijd'!D235</f>
        <v>764.10000000000014</v>
      </c>
      <c r="AC519" s="331" t="s">
        <v>157</v>
      </c>
      <c r="AD519" s="219" t="s">
        <v>1654</v>
      </c>
      <c r="AE519" s="63"/>
      <c r="AF519" s="451">
        <f>'Punten per wedstrijd'!D480</f>
        <v>561.99999999999977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77" t="s">
        <v>2016</v>
      </c>
      <c r="G520" s="63"/>
      <c r="H520" s="451">
        <f>'Punten per wedstrijd'!D130</f>
        <v>6165.0000000000073</v>
      </c>
      <c r="I520" s="331" t="s">
        <v>159</v>
      </c>
      <c r="J520" s="277" t="s">
        <v>4493</v>
      </c>
      <c r="K520" s="63"/>
      <c r="L520" s="451">
        <f>'Punten per wedstrijd'!D361</f>
        <v>1373.6999999999923</v>
      </c>
      <c r="M520" s="331" t="s">
        <v>159</v>
      </c>
      <c r="N520" s="277" t="s">
        <v>17</v>
      </c>
      <c r="O520" s="63"/>
      <c r="P520" s="451">
        <f>'Punten per wedstrijd'!D560</f>
        <v>299.79999999999768</v>
      </c>
      <c r="Q520" s="331" t="s">
        <v>159</v>
      </c>
      <c r="R520" s="219" t="s">
        <v>1652</v>
      </c>
      <c r="S520" s="331"/>
      <c r="T520" s="451">
        <f>'Punten per wedstrijd'!D633</f>
        <v>7.1999999999999993</v>
      </c>
      <c r="U520" s="331" t="s">
        <v>159</v>
      </c>
      <c r="V520" s="219" t="s">
        <v>1654</v>
      </c>
      <c r="W520" s="63"/>
      <c r="X520" s="451">
        <f>'Punten per wedstrijd'!D64</f>
        <v>5274.6000000000022</v>
      </c>
      <c r="Y520" s="331" t="s">
        <v>159</v>
      </c>
      <c r="Z520" s="63" t="s">
        <v>155</v>
      </c>
      <c r="AA520" s="63"/>
      <c r="AB520" s="451">
        <f>'Punten per wedstrijd'!D309</f>
        <v>763.90000000000259</v>
      </c>
      <c r="AC520" s="331" t="s">
        <v>159</v>
      </c>
      <c r="AD520" s="63" t="s">
        <v>3363</v>
      </c>
      <c r="AE520" s="63"/>
      <c r="AF520" s="451">
        <f>'Punten per wedstrijd'!D427</f>
        <v>561.20000000000073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753</v>
      </c>
      <c r="C521" s="63"/>
      <c r="D521" s="451">
        <f>'Punten per wedstrijd'!D830</f>
        <v>5945.5500000000029</v>
      </c>
      <c r="E521" s="331" t="s">
        <v>160</v>
      </c>
      <c r="F521" s="219" t="s">
        <v>1659</v>
      </c>
      <c r="G521" s="63"/>
      <c r="H521" s="451">
        <f>'Punten per wedstrijd'!D204</f>
        <v>6129.5000000000146</v>
      </c>
      <c r="I521" s="331" t="s">
        <v>160</v>
      </c>
      <c r="J521" s="277" t="s">
        <v>33</v>
      </c>
      <c r="K521" s="63"/>
      <c r="L521" s="451">
        <f>'Punten per wedstrijd'!D405</f>
        <v>1369.0000000000086</v>
      </c>
      <c r="M521" s="331" t="s">
        <v>160</v>
      </c>
      <c r="N521" s="277" t="s">
        <v>31</v>
      </c>
      <c r="O521" s="63"/>
      <c r="P521" s="451">
        <f>'Punten per wedstrijd'!D608</f>
        <v>296.59999999999104</v>
      </c>
      <c r="Q521" s="331" t="s">
        <v>160</v>
      </c>
      <c r="R521" s="219" t="s">
        <v>1657</v>
      </c>
      <c r="S521" s="331"/>
      <c r="T521" s="451">
        <f>'Punten per wedstrijd'!D631</f>
        <v>6.6000000000000005</v>
      </c>
      <c r="U521" s="331" t="s">
        <v>160</v>
      </c>
      <c r="V521" s="63" t="s">
        <v>3365</v>
      </c>
      <c r="W521" s="63"/>
      <c r="X521" s="451">
        <f>'Punten per wedstrijd'!D28</f>
        <v>5252.7000000000035</v>
      </c>
      <c r="Y521" s="331" t="s">
        <v>160</v>
      </c>
      <c r="Z521" s="219" t="s">
        <v>1662</v>
      </c>
      <c r="AA521" s="63"/>
      <c r="AB521" s="451">
        <f>'Punten per wedstrijd'!D304</f>
        <v>752.50000000000296</v>
      </c>
      <c r="AC521" s="331" t="s">
        <v>160</v>
      </c>
      <c r="AD521" s="63" t="s">
        <v>154</v>
      </c>
      <c r="AE521" s="63"/>
      <c r="AF521" s="451">
        <f>'Punten per wedstrijd'!D486</f>
        <v>558.3000000000003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4493</v>
      </c>
      <c r="C522" s="63"/>
      <c r="D522" s="451">
        <f>'Punten per wedstrijd'!D777</f>
        <v>5944.4999999999873</v>
      </c>
      <c r="E522" s="331" t="s">
        <v>161</v>
      </c>
      <c r="F522" s="277" t="s">
        <v>2004</v>
      </c>
      <c r="G522" s="63"/>
      <c r="H522" s="451">
        <f>'Punten per wedstrijd'!D123</f>
        <v>6082.100000000004</v>
      </c>
      <c r="I522" s="331" t="s">
        <v>161</v>
      </c>
      <c r="J522" s="63" t="s">
        <v>141</v>
      </c>
      <c r="K522" s="63"/>
      <c r="L522" s="451">
        <f>'Punten per wedstrijd'!D364</f>
        <v>1368.0999999999829</v>
      </c>
      <c r="M522" s="331" t="s">
        <v>161</v>
      </c>
      <c r="N522" s="277" t="s">
        <v>4493</v>
      </c>
      <c r="O522" s="63"/>
      <c r="P522" s="451">
        <f>'Punten per wedstrijd'!D569</f>
        <v>294.29999999998313</v>
      </c>
      <c r="Q522" s="331" t="s">
        <v>161</v>
      </c>
      <c r="R522" s="277" t="s">
        <v>31</v>
      </c>
      <c r="S522" s="331"/>
      <c r="T522" s="451">
        <f>'Punten per wedstrijd'!D712</f>
        <v>6.6000000000000005</v>
      </c>
      <c r="U522" s="331" t="s">
        <v>161</v>
      </c>
      <c r="V522" s="277" t="s">
        <v>17</v>
      </c>
      <c r="W522" s="63"/>
      <c r="X522" s="451">
        <f>'Punten per wedstrijd'!D40</f>
        <v>5208.4000000000051</v>
      </c>
      <c r="Y522" s="331" t="s">
        <v>161</v>
      </c>
      <c r="Z522" s="63" t="s">
        <v>3382</v>
      </c>
      <c r="AA522" s="63"/>
      <c r="AB522" s="451">
        <f>'Punten per wedstrijd'!D222</f>
        <v>751.299999999997</v>
      </c>
      <c r="AC522" s="331" t="s">
        <v>161</v>
      </c>
      <c r="AD522" s="219" t="s">
        <v>1647</v>
      </c>
      <c r="AE522" s="63"/>
      <c r="AF522" s="451">
        <f>'Punten per wedstrijd'!D426</f>
        <v>556.50000000000045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3381</v>
      </c>
      <c r="G523" s="63"/>
      <c r="H523" s="451">
        <f>'Punten per wedstrijd'!D128</f>
        <v>6065.5000000000018</v>
      </c>
      <c r="I523" s="331" t="s">
        <v>163</v>
      </c>
      <c r="J523" s="219" t="s">
        <v>1656</v>
      </c>
      <c r="K523" s="63"/>
      <c r="L523" s="451">
        <f>'Punten per wedstrijd'!D377</f>
        <v>1358.7999999999975</v>
      </c>
      <c r="M523" s="331" t="s">
        <v>163</v>
      </c>
      <c r="N523" s="63" t="s">
        <v>3391</v>
      </c>
      <c r="O523" s="63"/>
      <c r="P523" s="451">
        <f>'Punten per wedstrijd'!D619</f>
        <v>292.89999999998088</v>
      </c>
      <c r="Q523" s="331" t="s">
        <v>163</v>
      </c>
      <c r="R523" s="63" t="s">
        <v>180</v>
      </c>
      <c r="S523" s="331"/>
      <c r="T523" s="451">
        <f>'Punten per wedstrijd'!D722</f>
        <v>3.3000000000000003</v>
      </c>
      <c r="U523" s="331" t="s">
        <v>163</v>
      </c>
      <c r="V523" s="219" t="s">
        <v>1657</v>
      </c>
      <c r="W523" s="63"/>
      <c r="X523" s="451">
        <f>'Punten per wedstrijd'!D7</f>
        <v>5189.7999999999975</v>
      </c>
      <c r="Y523" s="331" t="s">
        <v>163</v>
      </c>
      <c r="Z523" s="219" t="s">
        <v>1643</v>
      </c>
      <c r="AA523" s="63"/>
      <c r="AB523" s="451">
        <f>'Punten per wedstrijd'!D254</f>
        <v>739.40000000000316</v>
      </c>
      <c r="AC523" s="331" t="s">
        <v>163</v>
      </c>
      <c r="AD523" s="219" t="s">
        <v>1657</v>
      </c>
      <c r="AE523" s="63"/>
      <c r="AF523" s="451">
        <f>'Punten per wedstrijd'!D423</f>
        <v>533.30000000000086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3391</v>
      </c>
      <c r="C524" s="63"/>
      <c r="D524" s="451">
        <f>'Punten per wedstrijd'!D827</f>
        <v>5909.0999999999949</v>
      </c>
      <c r="E524" s="331" t="s">
        <v>275</v>
      </c>
      <c r="F524" s="277" t="s">
        <v>2006</v>
      </c>
      <c r="G524" s="63"/>
      <c r="H524" s="451">
        <f>'Punten per wedstrijd'!D208</f>
        <v>6051.2000000000135</v>
      </c>
      <c r="I524" s="331" t="s">
        <v>275</v>
      </c>
      <c r="J524" s="63" t="s">
        <v>3390</v>
      </c>
      <c r="K524" s="63"/>
      <c r="L524" s="451">
        <f>'Punten per wedstrijd'!D350</f>
        <v>1356.8000000000015</v>
      </c>
      <c r="M524" s="331" t="s">
        <v>275</v>
      </c>
      <c r="N524" s="277" t="s">
        <v>2024</v>
      </c>
      <c r="O524" s="63"/>
      <c r="P524" s="451">
        <f>'Punten per wedstrijd'!D574</f>
        <v>289.10000000000372</v>
      </c>
      <c r="Q524" s="331" t="s">
        <v>275</v>
      </c>
      <c r="R524" s="277" t="s">
        <v>2008</v>
      </c>
      <c r="S524" s="331"/>
      <c r="T524" s="451">
        <f>'Punten per wedstrijd'!D630</f>
        <v>0</v>
      </c>
      <c r="U524" s="331" t="s">
        <v>275</v>
      </c>
      <c r="V524" s="63" t="s">
        <v>3366</v>
      </c>
      <c r="W524" s="63"/>
      <c r="X524" s="451">
        <f>'Punten per wedstrijd'!D66</f>
        <v>5174.0500000000065</v>
      </c>
      <c r="Y524" s="331" t="s">
        <v>275</v>
      </c>
      <c r="Z524" s="277" t="s">
        <v>2022</v>
      </c>
      <c r="AA524" s="63"/>
      <c r="AB524" s="451">
        <f>'Punten per wedstrijd'!D230</f>
        <v>738.29999999999666</v>
      </c>
      <c r="AC524" s="331" t="s">
        <v>275</v>
      </c>
      <c r="AD524" s="63" t="s">
        <v>3370</v>
      </c>
      <c r="AE524" s="63"/>
      <c r="AF524" s="451">
        <f>'Punten per wedstrijd'!D475</f>
        <v>533.30000000000052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19" t="s">
        <v>1660</v>
      </c>
      <c r="C525" s="63"/>
      <c r="D525" s="451">
        <f>'Punten per wedstrijd'!D803</f>
        <v>5898.4999999999927</v>
      </c>
      <c r="E525" s="331" t="s">
        <v>276</v>
      </c>
      <c r="F525" s="277" t="s">
        <v>2024</v>
      </c>
      <c r="G525" s="63"/>
      <c r="H525" s="451">
        <f>'Punten per wedstrijd'!D158</f>
        <v>6037.8000000000056</v>
      </c>
      <c r="I525" s="331" t="s">
        <v>276</v>
      </c>
      <c r="J525" s="63" t="s">
        <v>3394</v>
      </c>
      <c r="K525" s="63"/>
      <c r="L525" s="451">
        <f>'Punten per wedstrijd'!D356</f>
        <v>1345.4999999999864</v>
      </c>
      <c r="M525" s="331" t="s">
        <v>276</v>
      </c>
      <c r="N525" s="63" t="s">
        <v>755</v>
      </c>
      <c r="O525" s="63"/>
      <c r="P525" s="451">
        <f>'Punten per wedstrijd'!D611</f>
        <v>285.99999999999352</v>
      </c>
      <c r="Q525" s="331" t="s">
        <v>276</v>
      </c>
      <c r="R525" s="277" t="s">
        <v>1</v>
      </c>
      <c r="S525" s="331"/>
      <c r="T525" s="451">
        <f>'Punten per wedstrijd'!D636</f>
        <v>0</v>
      </c>
      <c r="U525" s="331" t="s">
        <v>276</v>
      </c>
      <c r="V525" s="277" t="s">
        <v>11</v>
      </c>
      <c r="W525" s="63"/>
      <c r="X525" s="451">
        <f>'Punten per wedstrijd'!D27</f>
        <v>5157.7999999999993</v>
      </c>
      <c r="Y525" s="331" t="s">
        <v>276</v>
      </c>
      <c r="Z525" s="277" t="s">
        <v>2051</v>
      </c>
      <c r="AA525" s="63"/>
      <c r="AB525" s="451">
        <f>'Punten per wedstrijd'!D225</f>
        <v>730.44999999999766</v>
      </c>
      <c r="AC525" s="331" t="s">
        <v>276</v>
      </c>
      <c r="AD525" s="219" t="s">
        <v>1660</v>
      </c>
      <c r="AE525" s="63"/>
      <c r="AF525" s="451">
        <f>'Punten per wedstrijd'!D491</f>
        <v>533.09999999999889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749</v>
      </c>
      <c r="C526" s="63"/>
      <c r="D526" s="451">
        <f>'Punten per wedstrijd'!D807</f>
        <v>5872.9</v>
      </c>
      <c r="E526" s="331" t="s">
        <v>277</v>
      </c>
      <c r="F526" s="277" t="s">
        <v>33</v>
      </c>
      <c r="G526" s="63"/>
      <c r="H526" s="451">
        <f>'Punten per wedstrijd'!D197</f>
        <v>6015.5000000000036</v>
      </c>
      <c r="I526" s="331" t="s">
        <v>277</v>
      </c>
      <c r="J526" s="277" t="s">
        <v>2021</v>
      </c>
      <c r="K526" s="63"/>
      <c r="L526" s="451">
        <f>'Punten per wedstrijd'!D325</f>
        <v>1340.6999999999948</v>
      </c>
      <c r="M526" s="331" t="s">
        <v>277</v>
      </c>
      <c r="N526" s="28" t="s">
        <v>142</v>
      </c>
      <c r="O526" s="63"/>
      <c r="P526" s="451">
        <f>'Punten per wedstrijd'!D593</f>
        <v>277.5000000000021</v>
      </c>
      <c r="Q526" s="331" t="s">
        <v>277</v>
      </c>
      <c r="R526" s="277" t="s">
        <v>2021</v>
      </c>
      <c r="S526" s="331"/>
      <c r="T526" s="451">
        <f>'Punten per wedstrijd'!D637</f>
        <v>0</v>
      </c>
      <c r="U526" s="331" t="s">
        <v>277</v>
      </c>
      <c r="V526" s="277" t="s">
        <v>2021</v>
      </c>
      <c r="W526" s="63"/>
      <c r="X526" s="451">
        <f>'Punten per wedstrijd'!D13</f>
        <v>5137.0999999999967</v>
      </c>
      <c r="Y526" s="331" t="s">
        <v>277</v>
      </c>
      <c r="Z526" s="277" t="s">
        <v>2004</v>
      </c>
      <c r="AA526" s="63"/>
      <c r="AB526" s="451">
        <f>'Punten per wedstrijd'!D227</f>
        <v>727.80000000000121</v>
      </c>
      <c r="AC526" s="331" t="s">
        <v>277</v>
      </c>
      <c r="AD526" s="219" t="s">
        <v>1653</v>
      </c>
      <c r="AE526" s="63"/>
      <c r="AF526" s="451">
        <f>'Punten per wedstrijd'!D431</f>
        <v>524.4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277" t="s">
        <v>33</v>
      </c>
      <c r="C527" s="63"/>
      <c r="D527" s="451">
        <f>'Punten per wedstrijd'!D821</f>
        <v>5843.0999999999985</v>
      </c>
      <c r="E527" s="331" t="s">
        <v>278</v>
      </c>
      <c r="F527" s="63" t="s">
        <v>753</v>
      </c>
      <c r="G527" s="63"/>
      <c r="H527" s="451">
        <f>'Punten per wedstrijd'!D206</f>
        <v>6001.6</v>
      </c>
      <c r="I527" s="331" t="s">
        <v>278</v>
      </c>
      <c r="J527" s="219" t="s">
        <v>1647</v>
      </c>
      <c r="K527" s="63"/>
      <c r="L527" s="451">
        <f>'Punten per wedstrijd'!D322</f>
        <v>1327.899999999973</v>
      </c>
      <c r="M527" s="331" t="s">
        <v>278</v>
      </c>
      <c r="N527" s="63" t="s">
        <v>733</v>
      </c>
      <c r="O527" s="63"/>
      <c r="P527" s="451">
        <f>'Punten per wedstrijd'!D604</f>
        <v>271.20000000000545</v>
      </c>
      <c r="Q527" s="331" t="s">
        <v>278</v>
      </c>
      <c r="R527" s="63" t="s">
        <v>3382</v>
      </c>
      <c r="S527" s="331"/>
      <c r="T527" s="451">
        <f>'Punten per wedstrijd'!D638</f>
        <v>0</v>
      </c>
      <c r="U527" s="331" t="s">
        <v>278</v>
      </c>
      <c r="V527" s="63" t="s">
        <v>734</v>
      </c>
      <c r="W527" s="63"/>
      <c r="X527" s="451">
        <f>'Punten per wedstrijd'!D36</f>
        <v>5127.9000000000124</v>
      </c>
      <c r="Y527" s="331" t="s">
        <v>278</v>
      </c>
      <c r="Z527" s="277" t="s">
        <v>2016</v>
      </c>
      <c r="AA527" s="63"/>
      <c r="AB527" s="451">
        <f>'Punten per wedstrijd'!D234</f>
        <v>725.90000000000009</v>
      </c>
      <c r="AC527" s="331" t="s">
        <v>278</v>
      </c>
      <c r="AD527" s="63" t="s">
        <v>764</v>
      </c>
      <c r="AE527" s="63"/>
      <c r="AF527" s="451">
        <f>'Punten per wedstrijd'!D488</f>
        <v>524.20000000000005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11</v>
      </c>
      <c r="C528" s="63"/>
      <c r="D528" s="451">
        <f>'Punten per wedstrijd'!D755</f>
        <v>5837.1499999999942</v>
      </c>
      <c r="E528" s="331" t="s">
        <v>735</v>
      </c>
      <c r="F528" s="277" t="s">
        <v>11</v>
      </c>
      <c r="G528" s="63"/>
      <c r="H528" s="451">
        <f>'Punten per wedstrijd'!D131</f>
        <v>5999.600000000004</v>
      </c>
      <c r="I528" s="331" t="s">
        <v>735</v>
      </c>
      <c r="J528" s="63" t="s">
        <v>749</v>
      </c>
      <c r="K528" s="63"/>
      <c r="L528" s="451">
        <f>'Punten per wedstrijd'!D391</f>
        <v>1321.7000000000089</v>
      </c>
      <c r="M528" s="331" t="s">
        <v>735</v>
      </c>
      <c r="N528" s="63" t="s">
        <v>162</v>
      </c>
      <c r="O528" s="63"/>
      <c r="P528" s="451">
        <f>'Punten per wedstrijd'!D562</f>
        <v>270.60000000001548</v>
      </c>
      <c r="Q528" s="331" t="s">
        <v>735</v>
      </c>
      <c r="R528" s="219" t="s">
        <v>1653</v>
      </c>
      <c r="S528" s="331"/>
      <c r="T528" s="451">
        <f>'Punten per wedstrijd'!D639</f>
        <v>0</v>
      </c>
      <c r="U528" s="331" t="s">
        <v>735</v>
      </c>
      <c r="V528" s="277" t="s">
        <v>13</v>
      </c>
      <c r="W528" s="63"/>
      <c r="X528" s="451">
        <f>'Punten per wedstrijd'!D35</f>
        <v>5099.0000000000055</v>
      </c>
      <c r="Y528" s="331" t="s">
        <v>735</v>
      </c>
      <c r="Z528" s="277" t="s">
        <v>3362</v>
      </c>
      <c r="AA528" s="63"/>
      <c r="AB528" s="451">
        <f>'Punten per wedstrijd'!D311</f>
        <v>723.4999999999975</v>
      </c>
      <c r="AC528" s="331" t="s">
        <v>735</v>
      </c>
      <c r="AD528" s="277" t="s">
        <v>37</v>
      </c>
      <c r="AE528" s="63"/>
      <c r="AF528" s="451">
        <f>'Punten per wedstrijd'!D510</f>
        <v>522.40000000000134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63" t="s">
        <v>734</v>
      </c>
      <c r="C529" s="63"/>
      <c r="D529" s="451">
        <f>'Punten per wedstrijd'!D764</f>
        <v>5779.8500000000058</v>
      </c>
      <c r="E529" s="331" t="s">
        <v>736</v>
      </c>
      <c r="F529" s="28" t="s">
        <v>143</v>
      </c>
      <c r="G529" s="63"/>
      <c r="H529" s="451">
        <f>'Punten per wedstrijd'!D199</f>
        <v>5954.599999999994</v>
      </c>
      <c r="I529" s="331" t="s">
        <v>736</v>
      </c>
      <c r="J529" s="219" t="s">
        <v>1659</v>
      </c>
      <c r="K529" s="63"/>
      <c r="L529" s="451">
        <f>'Punten per wedstrijd'!D412</f>
        <v>1318.8000000000211</v>
      </c>
      <c r="M529" s="331" t="s">
        <v>736</v>
      </c>
      <c r="N529" s="219" t="s">
        <v>1656</v>
      </c>
      <c r="O529" s="63"/>
      <c r="P529" s="451">
        <f>'Punten per wedstrijd'!D585</f>
        <v>266.29999999999723</v>
      </c>
      <c r="Q529" s="331" t="s">
        <v>736</v>
      </c>
      <c r="R529" s="63" t="s">
        <v>788</v>
      </c>
      <c r="S529" s="331"/>
      <c r="T529" s="451">
        <f>'Punten per wedstrijd'!D642</f>
        <v>0</v>
      </c>
      <c r="U529" s="331" t="s">
        <v>736</v>
      </c>
      <c r="V529" s="63" t="s">
        <v>762</v>
      </c>
      <c r="W529" s="63"/>
      <c r="X529" s="451">
        <f>'Punten per wedstrijd'!D58</f>
        <v>5082.5000000000036</v>
      </c>
      <c r="Y529" s="331" t="s">
        <v>736</v>
      </c>
      <c r="Z529" s="63" t="s">
        <v>733</v>
      </c>
      <c r="AA529" s="63"/>
      <c r="AB529" s="451">
        <f>'Punten per wedstrijd'!D292</f>
        <v>720.90000000000646</v>
      </c>
      <c r="AC529" s="331" t="s">
        <v>736</v>
      </c>
      <c r="AD529" s="63" t="s">
        <v>141</v>
      </c>
      <c r="AE529" s="63"/>
      <c r="AF529" s="451">
        <f>'Punten per wedstrijd'!D468</f>
        <v>505.7000000000005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277" t="s">
        <v>2022</v>
      </c>
      <c r="C530" s="63"/>
      <c r="D530" s="451">
        <f>'Punten per wedstrijd'!D750</f>
        <v>5730.8000000000011</v>
      </c>
      <c r="E530" s="331" t="s">
        <v>737</v>
      </c>
      <c r="F530" s="277" t="s">
        <v>15</v>
      </c>
      <c r="G530" s="63"/>
      <c r="H530" s="451">
        <f>'Punten per wedstrijd'!D141</f>
        <v>5928.0999999999913</v>
      </c>
      <c r="I530" s="331" t="s">
        <v>737</v>
      </c>
      <c r="J530" s="277" t="s">
        <v>11</v>
      </c>
      <c r="K530" s="63"/>
      <c r="L530" s="451">
        <f>'Punten per wedstrijd'!D339</f>
        <v>1305.5000000000123</v>
      </c>
      <c r="M530" s="331" t="s">
        <v>737</v>
      </c>
      <c r="N530" s="63" t="s">
        <v>3371</v>
      </c>
      <c r="O530" s="63"/>
      <c r="P530" s="451">
        <f>'Punten per wedstrijd'!D575</f>
        <v>262.99999999999409</v>
      </c>
      <c r="Q530" s="331" t="s">
        <v>737</v>
      </c>
      <c r="R530" s="277" t="s">
        <v>2004</v>
      </c>
      <c r="S530" s="331"/>
      <c r="T530" s="451">
        <f>'Punten per wedstrijd'!D643</f>
        <v>0</v>
      </c>
      <c r="U530" s="331" t="s">
        <v>737</v>
      </c>
      <c r="V530" s="63" t="s">
        <v>783</v>
      </c>
      <c r="W530" s="63"/>
      <c r="X530" s="451">
        <f>'Punten per wedstrijd'!D34</f>
        <v>5072.9999999999909</v>
      </c>
      <c r="Y530" s="331" t="s">
        <v>737</v>
      </c>
      <c r="Z530" s="277" t="s">
        <v>2006</v>
      </c>
      <c r="AA530" s="63"/>
      <c r="AB530" s="451">
        <f>'Punten per wedstrijd'!D312</f>
        <v>713.30000000000518</v>
      </c>
      <c r="AC530" s="331" t="s">
        <v>737</v>
      </c>
      <c r="AD530" s="63" t="s">
        <v>3390</v>
      </c>
      <c r="AE530" s="63"/>
      <c r="AF530" s="451">
        <f>'Punten per wedstrijd'!D454</f>
        <v>505.59999999999962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2025</v>
      </c>
      <c r="C531" s="63"/>
      <c r="D531" s="451">
        <f>'Punten per wedstrijd'!D784</f>
        <v>5694.2000000000007</v>
      </c>
      <c r="E531" s="331" t="s">
        <v>739</v>
      </c>
      <c r="F531" s="63" t="s">
        <v>3394</v>
      </c>
      <c r="G531" s="63"/>
      <c r="H531" s="451">
        <f>'Punten per wedstrijd'!D148</f>
        <v>5877.6499999999915</v>
      </c>
      <c r="I531" s="331" t="s">
        <v>739</v>
      </c>
      <c r="J531" s="63" t="s">
        <v>154</v>
      </c>
      <c r="K531" s="63"/>
      <c r="L531" s="451">
        <f>'Punten per wedstrijd'!D382</f>
        <v>1271.4000000000146</v>
      </c>
      <c r="M531" s="331" t="s">
        <v>739</v>
      </c>
      <c r="N531" s="219" t="s">
        <v>1643</v>
      </c>
      <c r="O531" s="63"/>
      <c r="P531" s="451">
        <f>'Punten per wedstrijd'!D566</f>
        <v>262.19999999999231</v>
      </c>
      <c r="Q531" s="331" t="s">
        <v>739</v>
      </c>
      <c r="R531" s="63" t="s">
        <v>3364</v>
      </c>
      <c r="S531" s="331"/>
      <c r="T531" s="451">
        <f>'Punten per wedstrijd'!D644</f>
        <v>0</v>
      </c>
      <c r="U531" s="331" t="s">
        <v>739</v>
      </c>
      <c r="V531" s="63" t="s">
        <v>748</v>
      </c>
      <c r="W531" s="63"/>
      <c r="X531" s="451">
        <f>'Punten per wedstrijd'!D80</f>
        <v>5066.8000000000093</v>
      </c>
      <c r="Y531" s="331" t="s">
        <v>739</v>
      </c>
      <c r="Z531" s="63" t="s">
        <v>3368</v>
      </c>
      <c r="AA531" s="63"/>
      <c r="AB531" s="451">
        <f>'Punten per wedstrijd'!D255</f>
        <v>712.60000000000753</v>
      </c>
      <c r="AC531" s="331" t="s">
        <v>739</v>
      </c>
      <c r="AD531" s="277" t="s">
        <v>2022</v>
      </c>
      <c r="AE531" s="63"/>
      <c r="AF531" s="451">
        <f>'Punten per wedstrijd'!D438</f>
        <v>505.19999999999965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277" t="s">
        <v>2028</v>
      </c>
      <c r="C532" s="63"/>
      <c r="D532" s="451">
        <f>'Punten per wedstrijd'!D825</f>
        <v>5667.1000000000058</v>
      </c>
      <c r="E532" s="331" t="s">
        <v>745</v>
      </c>
      <c r="F532" s="219" t="s">
        <v>1654</v>
      </c>
      <c r="G532" s="63"/>
      <c r="H532" s="451">
        <f>'Punten per wedstrijd'!D168</f>
        <v>5869.4000000000015</v>
      </c>
      <c r="I532" s="331" t="s">
        <v>745</v>
      </c>
      <c r="J532" s="63" t="s">
        <v>738</v>
      </c>
      <c r="K532" s="63"/>
      <c r="L532" s="451">
        <f>'Punten per wedstrijd'!D386</f>
        <v>1264.8999999999951</v>
      </c>
      <c r="M532" s="331" t="s">
        <v>745</v>
      </c>
      <c r="N532" s="63" t="s">
        <v>9</v>
      </c>
      <c r="O532" s="63"/>
      <c r="P532" s="451">
        <f>'Punten per wedstrijd'!D545</f>
        <v>260.69999999999948</v>
      </c>
      <c r="Q532" s="331" t="s">
        <v>745</v>
      </c>
      <c r="R532" s="63" t="s">
        <v>153</v>
      </c>
      <c r="S532" s="331"/>
      <c r="T532" s="451">
        <f>'Punten per wedstrijd'!D645</f>
        <v>0</v>
      </c>
      <c r="U532" s="331" t="s">
        <v>745</v>
      </c>
      <c r="V532" s="219" t="s">
        <v>1659</v>
      </c>
      <c r="W532" s="63"/>
      <c r="X532" s="451">
        <f>'Punten per wedstrijd'!D100</f>
        <v>5027.700000000008</v>
      </c>
      <c r="Y532" s="331" t="s">
        <v>745</v>
      </c>
      <c r="Z532" s="277" t="s">
        <v>4493</v>
      </c>
      <c r="AA532" s="63"/>
      <c r="AB532" s="451">
        <f>'Punten per wedstrijd'!D257</f>
        <v>710.49999999999443</v>
      </c>
      <c r="AC532" s="331" t="s">
        <v>745</v>
      </c>
      <c r="AD532" s="63" t="s">
        <v>783</v>
      </c>
      <c r="AE532" s="63"/>
      <c r="AF532" s="451">
        <f>'Punten per wedstrijd'!D450</f>
        <v>497.39999999999964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77" t="s">
        <v>2000</v>
      </c>
      <c r="C533" s="63"/>
      <c r="D533" s="451">
        <f>'Punten per wedstrijd'!D814</f>
        <v>5642.7999999999865</v>
      </c>
      <c r="E533" s="331" t="s">
        <v>747</v>
      </c>
      <c r="F533" s="63" t="s">
        <v>748</v>
      </c>
      <c r="G533" s="63"/>
      <c r="H533" s="451">
        <f>'Punten per wedstrijd'!D184</f>
        <v>5813.8999999999978</v>
      </c>
      <c r="I533" s="331" t="s">
        <v>747</v>
      </c>
      <c r="J533" s="277" t="s">
        <v>2050</v>
      </c>
      <c r="K533" s="63"/>
      <c r="L533" s="451">
        <f>'Punten per wedstrijd'!D393</f>
        <v>1263.200000000006</v>
      </c>
      <c r="M533" s="331" t="s">
        <v>747</v>
      </c>
      <c r="N533" s="63" t="s">
        <v>3381</v>
      </c>
      <c r="O533" s="63"/>
      <c r="P533" s="451">
        <f>'Punten per wedstrijd'!D544</f>
        <v>256.20000000000203</v>
      </c>
      <c r="Q533" s="331" t="s">
        <v>747</v>
      </c>
      <c r="R533" s="277" t="s">
        <v>2022</v>
      </c>
      <c r="S533" s="331"/>
      <c r="T533" s="451">
        <f>'Punten per wedstrijd'!D646</f>
        <v>0</v>
      </c>
      <c r="U533" s="331" t="s">
        <v>747</v>
      </c>
      <c r="V533" s="277" t="s">
        <v>3361</v>
      </c>
      <c r="W533" s="63"/>
      <c r="X533" s="451">
        <f>'Punten per wedstrijd'!D53</f>
        <v>5020.8000000000111</v>
      </c>
      <c r="Y533" s="331" t="s">
        <v>747</v>
      </c>
      <c r="Z533" s="63" t="s">
        <v>3373</v>
      </c>
      <c r="AA533" s="63"/>
      <c r="AB533" s="451">
        <f>'Punten per wedstrijd'!D291</f>
        <v>702.9999999999967</v>
      </c>
      <c r="AC533" s="331" t="s">
        <v>747</v>
      </c>
      <c r="AD533" s="63" t="s">
        <v>3373</v>
      </c>
      <c r="AE533" s="63"/>
      <c r="AF533" s="451">
        <f>'Punten per wedstrijd'!D499</f>
        <v>495.40000000000055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277" t="s">
        <v>2021</v>
      </c>
      <c r="C534" s="63"/>
      <c r="D534" s="451">
        <f>'Punten per wedstrijd'!D741</f>
        <v>5640.8000000000029</v>
      </c>
      <c r="E534" s="331" t="s">
        <v>750</v>
      </c>
      <c r="F534" s="277" t="s">
        <v>25</v>
      </c>
      <c r="G534" s="63"/>
      <c r="H534" s="451">
        <f>'Punten per wedstrijd'!D167</f>
        <v>5777.2999999999956</v>
      </c>
      <c r="I534" s="331" t="s">
        <v>750</v>
      </c>
      <c r="J534" s="277" t="s">
        <v>17</v>
      </c>
      <c r="K534" s="63"/>
      <c r="L534" s="451">
        <f>'Punten per wedstrijd'!D352</f>
        <v>1262.0000000000045</v>
      </c>
      <c r="M534" s="331" t="s">
        <v>750</v>
      </c>
      <c r="N534" s="277" t="s">
        <v>2008</v>
      </c>
      <c r="O534" s="63"/>
      <c r="P534" s="451">
        <f>'Punten per wedstrijd'!D526</f>
        <v>255.29999999998711</v>
      </c>
      <c r="Q534" s="331" t="s">
        <v>750</v>
      </c>
      <c r="R534" s="63" t="s">
        <v>3367</v>
      </c>
      <c r="S534" s="331"/>
      <c r="T534" s="451">
        <f>'Punten per wedstrijd'!D647</f>
        <v>0</v>
      </c>
      <c r="U534" s="331" t="s">
        <v>750</v>
      </c>
      <c r="V534" s="219" t="s">
        <v>1662</v>
      </c>
      <c r="W534" s="63"/>
      <c r="X534" s="451">
        <f>'Punten per wedstrijd'!D96</f>
        <v>5006.7000000000107</v>
      </c>
      <c r="Y534" s="331" t="s">
        <v>750</v>
      </c>
      <c r="Z534" s="63" t="s">
        <v>755</v>
      </c>
      <c r="AA534" s="63"/>
      <c r="AB534" s="451">
        <f>'Punten per wedstrijd'!D299</f>
        <v>700.39999999999623</v>
      </c>
      <c r="AC534" s="331" t="s">
        <v>750</v>
      </c>
      <c r="AD534" s="63" t="s">
        <v>748</v>
      </c>
      <c r="AE534" s="63"/>
      <c r="AF534" s="451">
        <f>'Punten per wedstrijd'!D496</f>
        <v>494.29999999999995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77" t="s">
        <v>2008</v>
      </c>
      <c r="C535" s="63"/>
      <c r="D535" s="451">
        <f>'Punten per wedstrijd'!D734</f>
        <v>5638.2000000000098</v>
      </c>
      <c r="E535" s="331" t="s">
        <v>751</v>
      </c>
      <c r="F535" s="277" t="s">
        <v>2000</v>
      </c>
      <c r="G535" s="63"/>
      <c r="H535" s="451">
        <f>'Punten per wedstrijd'!D190</f>
        <v>5770.5</v>
      </c>
      <c r="I535" s="331" t="s">
        <v>751</v>
      </c>
      <c r="J535" s="63" t="s">
        <v>800</v>
      </c>
      <c r="K535" s="63"/>
      <c r="L535" s="451">
        <f>'Punten per wedstrijd'!D360</f>
        <v>1257.9000000000131</v>
      </c>
      <c r="M535" s="331" t="s">
        <v>751</v>
      </c>
      <c r="N535" s="63" t="s">
        <v>3375</v>
      </c>
      <c r="O535" s="63"/>
      <c r="P535" s="451">
        <f>'Punten per wedstrijd'!D553</f>
        <v>251.40000000000225</v>
      </c>
      <c r="Q535" s="331" t="s">
        <v>751</v>
      </c>
      <c r="R535" s="63" t="s">
        <v>3381</v>
      </c>
      <c r="S535" s="331"/>
      <c r="T535" s="451">
        <f>'Punten per wedstrijd'!D648</f>
        <v>0</v>
      </c>
      <c r="U535" s="331" t="s">
        <v>751</v>
      </c>
      <c r="V535" s="63" t="s">
        <v>180</v>
      </c>
      <c r="W535" s="63"/>
      <c r="X535" s="451">
        <f>'Punten per wedstrijd'!D98</f>
        <v>4966.600000000004</v>
      </c>
      <c r="Y535" s="331" t="s">
        <v>751</v>
      </c>
      <c r="Z535" s="277" t="s">
        <v>2155</v>
      </c>
      <c r="AA535" s="63"/>
      <c r="AB535" s="451">
        <f>'Punten per wedstrijd'!D290</f>
        <v>698.29999999999814</v>
      </c>
      <c r="AC535" s="331" t="s">
        <v>751</v>
      </c>
      <c r="AD535" s="63" t="s">
        <v>162</v>
      </c>
      <c r="AE535" s="63"/>
      <c r="AF535" s="451">
        <f>'Punten per wedstrijd'!D458</f>
        <v>493.2999999999995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738</v>
      </c>
      <c r="C536" s="63"/>
      <c r="D536" s="451">
        <f>'Punten per wedstrijd'!D802</f>
        <v>5533.4499999999971</v>
      </c>
      <c r="E536" s="331" t="s">
        <v>754</v>
      </c>
      <c r="F536" s="63" t="s">
        <v>738</v>
      </c>
      <c r="G536" s="63"/>
      <c r="H536" s="451">
        <f>'Punten per wedstrijd'!D178</f>
        <v>5678.2999999999956</v>
      </c>
      <c r="I536" s="331" t="s">
        <v>754</v>
      </c>
      <c r="J536" s="63" t="s">
        <v>3381</v>
      </c>
      <c r="K536" s="63"/>
      <c r="L536" s="451">
        <f>'Punten per wedstrijd'!D336</f>
        <v>1252.5000000000114</v>
      </c>
      <c r="M536" s="331" t="s">
        <v>754</v>
      </c>
      <c r="N536" s="63" t="s">
        <v>748</v>
      </c>
      <c r="O536" s="63"/>
      <c r="P536" s="451">
        <f>'Punten per wedstrijd'!D600</f>
        <v>250.49999999999517</v>
      </c>
      <c r="Q536" s="331" t="s">
        <v>754</v>
      </c>
      <c r="R536" s="63" t="s">
        <v>9</v>
      </c>
      <c r="S536" s="331"/>
      <c r="T536" s="451">
        <f>'Punten per wedstrijd'!D649</f>
        <v>0</v>
      </c>
      <c r="U536" s="331" t="s">
        <v>754</v>
      </c>
      <c r="V536" s="63" t="s">
        <v>9</v>
      </c>
      <c r="W536" s="63"/>
      <c r="X536" s="451">
        <f>'Punten per wedstrijd'!D25</f>
        <v>4965.0999999999849</v>
      </c>
      <c r="Y536" s="331" t="s">
        <v>754</v>
      </c>
      <c r="Z536" s="63" t="s">
        <v>3374</v>
      </c>
      <c r="AA536" s="63"/>
      <c r="AB536" s="451">
        <f>'Punten per wedstrijd'!D213</f>
        <v>694.70000000000255</v>
      </c>
      <c r="AC536" s="331" t="s">
        <v>754</v>
      </c>
      <c r="AD536" s="277" t="s">
        <v>2025</v>
      </c>
      <c r="AE536" s="63"/>
      <c r="AF536" s="451">
        <f>'Punten per wedstrijd'!D472</f>
        <v>492.29999999999922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77" t="s">
        <v>2016</v>
      </c>
      <c r="C537" s="63"/>
      <c r="D537" s="451">
        <f>'Punten per wedstrijd'!D754</f>
        <v>5523.5000000000073</v>
      </c>
      <c r="E537" s="331" t="s">
        <v>756</v>
      </c>
      <c r="F537" s="277" t="s">
        <v>2009</v>
      </c>
      <c r="G537" s="63"/>
      <c r="H537" s="451">
        <f>'Punten per wedstrijd'!D136</f>
        <v>5671.6500000000115</v>
      </c>
      <c r="I537" s="331" t="s">
        <v>756</v>
      </c>
      <c r="J537" s="63" t="s">
        <v>162</v>
      </c>
      <c r="K537" s="63"/>
      <c r="L537" s="451">
        <f>'Punten per wedstrijd'!D354</f>
        <v>1250.3000000000177</v>
      </c>
      <c r="M537" s="331" t="s">
        <v>756</v>
      </c>
      <c r="N537" s="63" t="s">
        <v>753</v>
      </c>
      <c r="O537" s="63"/>
      <c r="P537" s="451">
        <f>'Punten per wedstrijd'!D622</f>
        <v>247.59999999999769</v>
      </c>
      <c r="Q537" s="331" t="s">
        <v>756</v>
      </c>
      <c r="R537" s="277" t="s">
        <v>2016</v>
      </c>
      <c r="S537" s="331"/>
      <c r="T537" s="451">
        <f>'Punten per wedstrijd'!D650</f>
        <v>0</v>
      </c>
      <c r="U537" s="331" t="s">
        <v>756</v>
      </c>
      <c r="V537" s="63" t="s">
        <v>746</v>
      </c>
      <c r="W537" s="63"/>
      <c r="X537" s="451">
        <f>'Punten per wedstrijd'!D67</f>
        <v>4945.8000000000184</v>
      </c>
      <c r="Y537" s="331" t="s">
        <v>756</v>
      </c>
      <c r="Z537" s="219" t="s">
        <v>1654</v>
      </c>
      <c r="AA537" s="63"/>
      <c r="AB537" s="451">
        <f>'Punten per wedstrijd'!D272</f>
        <v>690.50000000000102</v>
      </c>
      <c r="AC537" s="331" t="s">
        <v>756</v>
      </c>
      <c r="AD537" s="63" t="s">
        <v>3375</v>
      </c>
      <c r="AE537" s="63"/>
      <c r="AF537" s="451">
        <f>'Punten per wedstrijd'!D449</f>
        <v>485.99999999999937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748</v>
      </c>
      <c r="C538" s="63"/>
      <c r="D538" s="451">
        <f>'Punten per wedstrijd'!D808</f>
        <v>5521.6500000000051</v>
      </c>
      <c r="E538" s="331" t="s">
        <v>761</v>
      </c>
      <c r="F538" s="63" t="s">
        <v>3376</v>
      </c>
      <c r="G538" s="63"/>
      <c r="H538" s="451">
        <f>'Punten per wedstrijd'!D189</f>
        <v>5668.6000000000058</v>
      </c>
      <c r="I538" s="331" t="s">
        <v>761</v>
      </c>
      <c r="J538" s="63" t="s">
        <v>762</v>
      </c>
      <c r="K538" s="63"/>
      <c r="L538" s="451">
        <f>'Punten per wedstrijd'!D370</f>
        <v>1218.899999999999</v>
      </c>
      <c r="M538" s="331" t="s">
        <v>761</v>
      </c>
      <c r="N538" s="63" t="s">
        <v>3365</v>
      </c>
      <c r="O538" s="63"/>
      <c r="P538" s="451">
        <f>'Punten per wedstrijd'!D548</f>
        <v>247.19999999999936</v>
      </c>
      <c r="Q538" s="331" t="s">
        <v>761</v>
      </c>
      <c r="R538" s="63" t="s">
        <v>3365</v>
      </c>
      <c r="S538" s="331"/>
      <c r="T538" s="451">
        <f>'Punten per wedstrijd'!D652</f>
        <v>0</v>
      </c>
      <c r="U538" s="331" t="s">
        <v>761</v>
      </c>
      <c r="V538" s="277" t="s">
        <v>2028</v>
      </c>
      <c r="W538" s="63"/>
      <c r="X538" s="451">
        <f>'Punten per wedstrijd'!D97</f>
        <v>4933.1000000000085</v>
      </c>
      <c r="Y538" s="331" t="s">
        <v>761</v>
      </c>
      <c r="Z538" s="277" t="s">
        <v>2025</v>
      </c>
      <c r="AA538" s="63"/>
      <c r="AB538" s="451">
        <f>'Punten per wedstrijd'!D264</f>
        <v>688.70000000000084</v>
      </c>
      <c r="AC538" s="331" t="s">
        <v>761</v>
      </c>
      <c r="AD538" s="277" t="s">
        <v>2016</v>
      </c>
      <c r="AE538" s="63"/>
      <c r="AF538" s="451">
        <f>'Punten per wedstrijd'!D442</f>
        <v>485.19999999999976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3370</v>
      </c>
      <c r="C539" s="63"/>
      <c r="D539" s="451">
        <f>'Punten per wedstrijd'!D787</f>
        <v>5497.2499999999964</v>
      </c>
      <c r="E539" s="331" t="s">
        <v>765</v>
      </c>
      <c r="F539" s="63" t="s">
        <v>3391</v>
      </c>
      <c r="G539" s="63"/>
      <c r="H539" s="451">
        <f>'Punten per wedstrijd'!D203</f>
        <v>5635.9999999999891</v>
      </c>
      <c r="I539" s="331" t="s">
        <v>765</v>
      </c>
      <c r="J539" s="63" t="s">
        <v>3395</v>
      </c>
      <c r="K539" s="63"/>
      <c r="L539" s="451">
        <f>'Punten per wedstrijd'!D399</f>
        <v>1215.4999999999961</v>
      </c>
      <c r="M539" s="331" t="s">
        <v>765</v>
      </c>
      <c r="N539" s="219" t="s">
        <v>1652</v>
      </c>
      <c r="O539" s="63"/>
      <c r="P539" s="451">
        <f>'Punten per wedstrijd'!D529</f>
        <v>246.29999999999586</v>
      </c>
      <c r="Q539" s="331" t="s">
        <v>765</v>
      </c>
      <c r="R539" s="277" t="s">
        <v>2023</v>
      </c>
      <c r="S539" s="331"/>
      <c r="T539" s="451">
        <f>'Punten per wedstrijd'!D653</f>
        <v>0</v>
      </c>
      <c r="U539" s="331" t="s">
        <v>765</v>
      </c>
      <c r="V539" s="63" t="s">
        <v>3382</v>
      </c>
      <c r="W539" s="63"/>
      <c r="X539" s="451">
        <f>'Punten per wedstrijd'!D14</f>
        <v>4849.5999999999949</v>
      </c>
      <c r="Y539" s="331" t="s">
        <v>765</v>
      </c>
      <c r="Z539" s="63" t="s">
        <v>3394</v>
      </c>
      <c r="AA539" s="63"/>
      <c r="AB539" s="451">
        <f>'Punten per wedstrijd'!D252</f>
        <v>684.59999999999775</v>
      </c>
      <c r="AC539" s="331" t="s">
        <v>765</v>
      </c>
      <c r="AD539" s="277" t="s">
        <v>15</v>
      </c>
      <c r="AE539" s="63"/>
      <c r="AF539" s="451">
        <f>'Punten per wedstrijd'!D453</f>
        <v>483.40000000000003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3378</v>
      </c>
      <c r="C540" s="63"/>
      <c r="D540" s="451">
        <f>'Punten per wedstrijd'!D799</f>
        <v>5486.3500000000076</v>
      </c>
      <c r="E540" s="331" t="s">
        <v>766</v>
      </c>
      <c r="F540" s="277" t="s">
        <v>2028</v>
      </c>
      <c r="G540" s="63"/>
      <c r="H540" s="451">
        <f>'Punten per wedstrijd'!D201</f>
        <v>5618.6999999999962</v>
      </c>
      <c r="I540" s="331" t="s">
        <v>766</v>
      </c>
      <c r="J540" s="63" t="s">
        <v>782</v>
      </c>
      <c r="K540" s="63"/>
      <c r="L540" s="451">
        <f>'Punten per wedstrijd'!D404</f>
        <v>1214.5999999999995</v>
      </c>
      <c r="M540" s="331" t="s">
        <v>766</v>
      </c>
      <c r="N540" s="63" t="s">
        <v>779</v>
      </c>
      <c r="O540" s="63"/>
      <c r="P540" s="451">
        <f>'Punten per wedstrijd'!D597</f>
        <v>246.19999999999558</v>
      </c>
      <c r="Q540" s="331" t="s">
        <v>766</v>
      </c>
      <c r="R540" s="219" t="s">
        <v>1655</v>
      </c>
      <c r="S540" s="331"/>
      <c r="T540" s="451">
        <f>'Punten per wedstrijd'!D654</f>
        <v>0</v>
      </c>
      <c r="U540" s="331" t="s">
        <v>766</v>
      </c>
      <c r="V540" s="63" t="s">
        <v>790</v>
      </c>
      <c r="W540" s="63"/>
      <c r="X540" s="451">
        <f>'Punten per wedstrijd'!D89</f>
        <v>4844.0999999999985</v>
      </c>
      <c r="Y540" s="331" t="s">
        <v>766</v>
      </c>
      <c r="Z540" s="277" t="s">
        <v>31</v>
      </c>
      <c r="AA540" s="63"/>
      <c r="AB540" s="451">
        <f>'Punten per wedstrijd'!D296</f>
        <v>672.29999999999745</v>
      </c>
      <c r="AC540" s="331" t="s">
        <v>766</v>
      </c>
      <c r="AD540" s="277" t="s">
        <v>2050</v>
      </c>
      <c r="AE540" s="63"/>
      <c r="AF540" s="451">
        <f>'Punten per wedstrijd'!D497</f>
        <v>480.30000000000007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28" t="s">
        <v>142</v>
      </c>
      <c r="C541" s="63"/>
      <c r="D541" s="451">
        <f>'Punten per wedstrijd'!D801</f>
        <v>5474.7999999999938</v>
      </c>
      <c r="E541" s="331" t="s">
        <v>767</v>
      </c>
      <c r="F541" s="219" t="s">
        <v>1644</v>
      </c>
      <c r="G541" s="63"/>
      <c r="H541" s="451">
        <f>'Punten per wedstrijd'!D161</f>
        <v>5575.0499999999902</v>
      </c>
      <c r="I541" s="331" t="s">
        <v>767</v>
      </c>
      <c r="J541" s="63" t="s">
        <v>3393</v>
      </c>
      <c r="K541" s="63"/>
      <c r="L541" s="451">
        <f>'Punten per wedstrijd'!D388</f>
        <v>1197.0500000000097</v>
      </c>
      <c r="M541" s="331" t="s">
        <v>767</v>
      </c>
      <c r="N541" s="277" t="s">
        <v>37</v>
      </c>
      <c r="O541" s="63"/>
      <c r="P541" s="451">
        <f>'Punten per wedstrijd'!D614</f>
        <v>245.10000000000085</v>
      </c>
      <c r="Q541" s="331" t="s">
        <v>767</v>
      </c>
      <c r="R541" s="63" t="s">
        <v>728</v>
      </c>
      <c r="S541" s="331"/>
      <c r="T541" s="451">
        <f>'Punten per wedstrijd'!D655</f>
        <v>0</v>
      </c>
      <c r="U541" s="331" t="s">
        <v>767</v>
      </c>
      <c r="V541" s="219" t="s">
        <v>1647</v>
      </c>
      <c r="W541" s="63"/>
      <c r="X541" s="451">
        <f>'Punten per wedstrijd'!D10</f>
        <v>4823.799999999992</v>
      </c>
      <c r="Y541" s="331" t="s">
        <v>767</v>
      </c>
      <c r="Z541" s="63" t="s">
        <v>764</v>
      </c>
      <c r="AA541" s="63"/>
      <c r="AB541" s="451">
        <f>'Punten per wedstrijd'!D280</f>
        <v>668.9999999999992</v>
      </c>
      <c r="AC541" s="331" t="s">
        <v>767</v>
      </c>
      <c r="AD541" s="63" t="s">
        <v>3369</v>
      </c>
      <c r="AE541" s="63"/>
      <c r="AF541" s="451">
        <f>'Punten per wedstrijd'!D459</f>
        <v>476.49999999999977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3361</v>
      </c>
      <c r="C542" s="63"/>
      <c r="D542" s="451">
        <f>'Punten per wedstrijd'!D781</f>
        <v>5435.1</v>
      </c>
      <c r="E542" s="331" t="s">
        <v>773</v>
      </c>
      <c r="F542" s="277" t="s">
        <v>2008</v>
      </c>
      <c r="G542" s="63"/>
      <c r="H542" s="451">
        <f>'Punten per wedstrijd'!D110</f>
        <v>5548.3999999999933</v>
      </c>
      <c r="I542" s="331" t="s">
        <v>773</v>
      </c>
      <c r="J542" s="277" t="s">
        <v>13</v>
      </c>
      <c r="K542" s="63"/>
      <c r="L542" s="451">
        <f>'Punten per wedstrijd'!D347</f>
        <v>1188.5000000000164</v>
      </c>
      <c r="M542" s="331" t="s">
        <v>773</v>
      </c>
      <c r="N542" s="277" t="s">
        <v>2004</v>
      </c>
      <c r="O542" s="63"/>
      <c r="P542" s="451">
        <f>'Punten per wedstrijd'!D539</f>
        <v>244.70000000000249</v>
      </c>
      <c r="Q542" s="331" t="s">
        <v>773</v>
      </c>
      <c r="R542" s="277" t="s">
        <v>2009</v>
      </c>
      <c r="S542" s="331"/>
      <c r="T542" s="451">
        <f>'Punten per wedstrijd'!D656</f>
        <v>0</v>
      </c>
      <c r="U542" s="331" t="s">
        <v>773</v>
      </c>
      <c r="V542" s="277" t="s">
        <v>2025</v>
      </c>
      <c r="W542" s="63"/>
      <c r="X542" s="451">
        <f>'Punten per wedstrijd'!D56</f>
        <v>4800.599999999984</v>
      </c>
      <c r="Y542" s="331" t="s">
        <v>773</v>
      </c>
      <c r="Z542" s="63" t="s">
        <v>3366</v>
      </c>
      <c r="AA542" s="63"/>
      <c r="AB542" s="451">
        <f>'Punten per wedstrijd'!D274</f>
        <v>667.20000000000232</v>
      </c>
      <c r="AC542" s="331" t="s">
        <v>773</v>
      </c>
      <c r="AD542" s="63" t="s">
        <v>779</v>
      </c>
      <c r="AE542" s="63"/>
      <c r="AF542" s="451">
        <f>'Punten per wedstrijd'!D493</f>
        <v>471.20000000000061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63" t="s">
        <v>3373</v>
      </c>
      <c r="C543" s="63"/>
      <c r="D543" s="451">
        <f>'Punten per wedstrijd'!D811</f>
        <v>5429.6999999999989</v>
      </c>
      <c r="E543" s="331" t="s">
        <v>781</v>
      </c>
      <c r="F543" s="63" t="s">
        <v>762</v>
      </c>
      <c r="G543" s="63"/>
      <c r="H543" s="451">
        <f>'Punten per wedstrijd'!D162</f>
        <v>5541.3999999999978</v>
      </c>
      <c r="I543" s="331" t="s">
        <v>781</v>
      </c>
      <c r="J543" s="219" t="s">
        <v>1643</v>
      </c>
      <c r="K543" s="63"/>
      <c r="L543" s="451">
        <f>'Punten per wedstrijd'!D358</f>
        <v>1185.80000000001</v>
      </c>
      <c r="M543" s="331" t="s">
        <v>781</v>
      </c>
      <c r="N543" s="219" t="s">
        <v>1662</v>
      </c>
      <c r="O543" s="63"/>
      <c r="P543" s="451">
        <f>'Punten per wedstrijd'!D616</f>
        <v>242.50000000001069</v>
      </c>
      <c r="Q543" s="331" t="s">
        <v>781</v>
      </c>
      <c r="R543" s="277" t="s">
        <v>13</v>
      </c>
      <c r="S543" s="331"/>
      <c r="T543" s="451">
        <f>'Punten per wedstrijd'!D659</f>
        <v>0</v>
      </c>
      <c r="U543" s="331" t="s">
        <v>781</v>
      </c>
      <c r="V543" s="63" t="s">
        <v>728</v>
      </c>
      <c r="W543" s="63"/>
      <c r="X543" s="451">
        <f>'Punten per wedstrijd'!D31</f>
        <v>4764.8999999999942</v>
      </c>
      <c r="Y543" s="331" t="s">
        <v>781</v>
      </c>
      <c r="Z543" s="63" t="s">
        <v>3376</v>
      </c>
      <c r="AA543" s="63"/>
      <c r="AB543" s="451">
        <f>'Punten per wedstrijd'!D293</f>
        <v>664.10000000000036</v>
      </c>
      <c r="AC543" s="331" t="s">
        <v>781</v>
      </c>
      <c r="AD543" s="63" t="s">
        <v>3381</v>
      </c>
      <c r="AE543" s="63"/>
      <c r="AF543" s="451">
        <f>'Punten per wedstrijd'!D440</f>
        <v>467.79999999999939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277" t="s">
        <v>15</v>
      </c>
      <c r="C544" s="63"/>
      <c r="D544" s="451">
        <f>'Punten per wedstrijd'!D765</f>
        <v>5429.6999999999916</v>
      </c>
      <c r="E544" s="331" t="s">
        <v>785</v>
      </c>
      <c r="F544" s="63" t="s">
        <v>3393</v>
      </c>
      <c r="G544" s="63"/>
      <c r="H544" s="451">
        <f>'Punten per wedstrijd'!D180</f>
        <v>5540.6000000000049</v>
      </c>
      <c r="I544" s="331" t="s">
        <v>785</v>
      </c>
      <c r="J544" s="219" t="s">
        <v>1655</v>
      </c>
      <c r="K544" s="63"/>
      <c r="L544" s="451">
        <f>'Punten per wedstrijd'!D342</f>
        <v>1182.7000000000176</v>
      </c>
      <c r="M544" s="331" t="s">
        <v>785</v>
      </c>
      <c r="N544" s="219" t="s">
        <v>1653</v>
      </c>
      <c r="O544" s="63"/>
      <c r="P544" s="451">
        <f>'Punten per wedstrijd'!D535</f>
        <v>241.10000000001401</v>
      </c>
      <c r="Q544" s="331" t="s">
        <v>785</v>
      </c>
      <c r="R544" s="63" t="s">
        <v>734</v>
      </c>
      <c r="S544" s="331"/>
      <c r="T544" s="451">
        <f>'Punten per wedstrijd'!D660</f>
        <v>0</v>
      </c>
      <c r="U544" s="331" t="s">
        <v>785</v>
      </c>
      <c r="V544" s="277" t="s">
        <v>33</v>
      </c>
      <c r="W544" s="63"/>
      <c r="X544" s="451">
        <f>'Punten per wedstrijd'!D93</f>
        <v>4749.7999999999956</v>
      </c>
      <c r="Y544" s="331" t="s">
        <v>785</v>
      </c>
      <c r="Z544" s="63" t="s">
        <v>3363</v>
      </c>
      <c r="AA544" s="63"/>
      <c r="AB544" s="451">
        <f>'Punten per wedstrijd'!D219</f>
        <v>658.30000000000166</v>
      </c>
      <c r="AC544" s="331" t="s">
        <v>785</v>
      </c>
      <c r="AD544" s="277" t="s">
        <v>2048</v>
      </c>
      <c r="AE544" s="63"/>
      <c r="AF544" s="451">
        <f>'Punten per wedstrijd'!D494</f>
        <v>460.20000000000061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63" t="s">
        <v>3368</v>
      </c>
      <c r="C545" s="63"/>
      <c r="D545" s="451">
        <f>'Punten per wedstrijd'!D775</f>
        <v>5428.7000000000044</v>
      </c>
      <c r="E545" s="331" t="s">
        <v>786</v>
      </c>
      <c r="F545" s="219" t="s">
        <v>1653</v>
      </c>
      <c r="G545" s="63"/>
      <c r="H545" s="451">
        <f>'Punten per wedstrijd'!D119</f>
        <v>5493.7000000000244</v>
      </c>
      <c r="I545" s="331" t="s">
        <v>786</v>
      </c>
      <c r="J545" s="63" t="s">
        <v>180</v>
      </c>
      <c r="K545" s="63"/>
      <c r="L545" s="451">
        <f>'Punten per wedstrijd'!D410</f>
        <v>1180.0999999999935</v>
      </c>
      <c r="M545" s="331" t="s">
        <v>786</v>
      </c>
      <c r="N545" s="63" t="s">
        <v>771</v>
      </c>
      <c r="O545" s="63"/>
      <c r="P545" s="451">
        <f>'Punten per wedstrijd'!D536</f>
        <v>238.20000000000294</v>
      </c>
      <c r="Q545" s="331" t="s">
        <v>786</v>
      </c>
      <c r="R545" s="277" t="s">
        <v>15</v>
      </c>
      <c r="S545" s="331"/>
      <c r="T545" s="451">
        <f>'Punten per wedstrijd'!D661</f>
        <v>0</v>
      </c>
      <c r="U545" s="331" t="s">
        <v>786</v>
      </c>
      <c r="V545" s="277" t="s">
        <v>2000</v>
      </c>
      <c r="W545" s="63"/>
      <c r="X545" s="451">
        <f>'Punten per wedstrijd'!D86</f>
        <v>4747.599999999984</v>
      </c>
      <c r="Y545" s="331" t="s">
        <v>786</v>
      </c>
      <c r="Z545" s="63" t="s">
        <v>749</v>
      </c>
      <c r="AA545" s="63"/>
      <c r="AB545" s="451">
        <f>'Punten per wedstrijd'!D287</f>
        <v>654.1999999999997</v>
      </c>
      <c r="AC545" s="331" t="s">
        <v>786</v>
      </c>
      <c r="AD545" s="63" t="s">
        <v>778</v>
      </c>
      <c r="AE545" s="63"/>
      <c r="AF545" s="451">
        <f>'Punten per wedstrijd'!D485</f>
        <v>452.59999999999974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63" t="s">
        <v>180</v>
      </c>
      <c r="C546" s="63"/>
      <c r="D546" s="451">
        <f>'Punten per wedstrijd'!D826</f>
        <v>5404.2499999999945</v>
      </c>
      <c r="E546" s="331" t="s">
        <v>787</v>
      </c>
      <c r="F546" s="277" t="s">
        <v>23</v>
      </c>
      <c r="G546" s="63"/>
      <c r="H546" s="451">
        <f>'Punten per wedstrijd'!D166</f>
        <v>5491.7999999999929</v>
      </c>
      <c r="I546" s="331" t="s">
        <v>787</v>
      </c>
      <c r="J546" s="63" t="s">
        <v>3375</v>
      </c>
      <c r="K546" s="63"/>
      <c r="L546" s="451">
        <f>'Punten per wedstrijd'!D345</f>
        <v>1161.6000000000151</v>
      </c>
      <c r="M546" s="331" t="s">
        <v>787</v>
      </c>
      <c r="N546" s="277" t="s">
        <v>2051</v>
      </c>
      <c r="O546" s="63"/>
      <c r="P546" s="451">
        <f>'Punten per wedstrijd'!D537</f>
        <v>236.39999999999844</v>
      </c>
      <c r="Q546" s="331" t="s">
        <v>787</v>
      </c>
      <c r="R546" s="63" t="s">
        <v>3390</v>
      </c>
      <c r="S546" s="331"/>
      <c r="T546" s="451">
        <f>'Punten per wedstrijd'!D662</f>
        <v>0</v>
      </c>
      <c r="U546" s="331" t="s">
        <v>787</v>
      </c>
      <c r="V546" s="219" t="s">
        <v>1655</v>
      </c>
      <c r="W546" s="63"/>
      <c r="X546" s="451">
        <f>'Punten per wedstrijd'!D30</f>
        <v>4724.2999999999884</v>
      </c>
      <c r="Y546" s="331" t="s">
        <v>787</v>
      </c>
      <c r="Z546" s="63" t="s">
        <v>763</v>
      </c>
      <c r="AA546" s="63"/>
      <c r="AB546" s="451">
        <f>'Punten per wedstrijd'!D269</f>
        <v>652.80000000000314</v>
      </c>
      <c r="AC546" s="331" t="s">
        <v>787</v>
      </c>
      <c r="AD546" s="277" t="s">
        <v>3362</v>
      </c>
      <c r="AE546" s="63"/>
      <c r="AF546" s="451">
        <f>'Punten per wedstrijd'!D519</f>
        <v>450.99999999999949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3363</v>
      </c>
      <c r="C547" s="63"/>
      <c r="D547" s="451">
        <f>'Punten per wedstrijd'!D739</f>
        <v>5378.5499999999993</v>
      </c>
      <c r="E547" s="331" t="s">
        <v>793</v>
      </c>
      <c r="F547" s="277" t="s">
        <v>4493</v>
      </c>
      <c r="G547" s="63"/>
      <c r="H547" s="451">
        <f>'Punten per wedstrijd'!D153</f>
        <v>5490.6999999999862</v>
      </c>
      <c r="I547" s="331" t="s">
        <v>793</v>
      </c>
      <c r="J547" s="63" t="s">
        <v>3368</v>
      </c>
      <c r="K547" s="63"/>
      <c r="L547" s="451">
        <f>'Punten per wedstrijd'!D359</f>
        <v>1161.3000000000238</v>
      </c>
      <c r="M547" s="331" t="s">
        <v>793</v>
      </c>
      <c r="N547" s="63" t="s">
        <v>783</v>
      </c>
      <c r="O547" s="63"/>
      <c r="P547" s="451">
        <f>'Punten per wedstrijd'!D554</f>
        <v>236.19999999999493</v>
      </c>
      <c r="Q547" s="331" t="s">
        <v>793</v>
      </c>
      <c r="R547" s="277" t="s">
        <v>17</v>
      </c>
      <c r="S547" s="331"/>
      <c r="T547" s="451">
        <f>'Punten per wedstrijd'!D664</f>
        <v>0</v>
      </c>
      <c r="U547" s="331" t="s">
        <v>793</v>
      </c>
      <c r="V547" s="63" t="s">
        <v>3390</v>
      </c>
      <c r="W547" s="63"/>
      <c r="X547" s="451">
        <f>'Punten per wedstrijd'!D38</f>
        <v>4722.3000000000065</v>
      </c>
      <c r="Y547" s="331" t="s">
        <v>793</v>
      </c>
      <c r="Z547" s="277" t="s">
        <v>2048</v>
      </c>
      <c r="AA547" s="63"/>
      <c r="AB547" s="451">
        <f>'Punten per wedstrijd'!D286</f>
        <v>637.80000000000416</v>
      </c>
      <c r="AC547" s="331" t="s">
        <v>793</v>
      </c>
      <c r="AD547" s="277" t="s">
        <v>2009</v>
      </c>
      <c r="AE547" s="63"/>
      <c r="AF547" s="451">
        <f>'Punten per wedstrijd'!D448</f>
        <v>446.30000000000052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3371</v>
      </c>
      <c r="C548" s="63"/>
      <c r="D548" s="451">
        <f>'Punten per wedstrijd'!D783</f>
        <v>5365.7000000000007</v>
      </c>
      <c r="E548" s="331" t="s">
        <v>794</v>
      </c>
      <c r="F548" s="219" t="s">
        <v>1643</v>
      </c>
      <c r="G548" s="63"/>
      <c r="H548" s="451">
        <f>'Punten per wedstrijd'!D150</f>
        <v>5471.7999999999975</v>
      </c>
      <c r="I548" s="331" t="s">
        <v>794</v>
      </c>
      <c r="J548" s="63" t="s">
        <v>153</v>
      </c>
      <c r="K548" s="63"/>
      <c r="L548" s="451">
        <f>'Punten per wedstrijd'!D333</f>
        <v>1150.0999999999974</v>
      </c>
      <c r="M548" s="331" t="s">
        <v>794</v>
      </c>
      <c r="N548" s="63" t="s">
        <v>790</v>
      </c>
      <c r="O548" s="63"/>
      <c r="P548" s="451">
        <f>'Punten per wedstrijd'!D609</f>
        <v>234.69999999999274</v>
      </c>
      <c r="Q548" s="331" t="s">
        <v>794</v>
      </c>
      <c r="R548" s="63" t="s">
        <v>757</v>
      </c>
      <c r="S548" s="331"/>
      <c r="T548" s="451">
        <f>'Punten per wedstrijd'!D665</f>
        <v>0</v>
      </c>
      <c r="U548" s="331" t="s">
        <v>794</v>
      </c>
      <c r="V548" s="63" t="s">
        <v>3374</v>
      </c>
      <c r="W548" s="63"/>
      <c r="X548" s="451">
        <f>'Punten per wedstrijd'!D5</f>
        <v>4718.0000000000009</v>
      </c>
      <c r="Y548" s="331" t="s">
        <v>794</v>
      </c>
      <c r="Z548" s="63" t="s">
        <v>734</v>
      </c>
      <c r="AA548" s="63"/>
      <c r="AB548" s="451">
        <f>'Punten per wedstrijd'!D244</f>
        <v>632.10000000000161</v>
      </c>
      <c r="AC548" s="331" t="s">
        <v>794</v>
      </c>
      <c r="AD548" s="219" t="s">
        <v>1655</v>
      </c>
      <c r="AE548" s="63"/>
      <c r="AF548" s="451">
        <f>'Punten per wedstrijd'!D446</f>
        <v>445.70000000000039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778</v>
      </c>
      <c r="C549" s="63"/>
      <c r="D549" s="451">
        <f>'Punten per wedstrijd'!D797</f>
        <v>5305.5</v>
      </c>
      <c r="E549" s="331" t="s">
        <v>795</v>
      </c>
      <c r="F549" s="63" t="s">
        <v>3367</v>
      </c>
      <c r="G549" s="63"/>
      <c r="H549" s="451">
        <f>'Punten per wedstrijd'!D127</f>
        <v>5460.4999999999964</v>
      </c>
      <c r="I549" s="331" t="s">
        <v>795</v>
      </c>
      <c r="J549" s="219" t="s">
        <v>1644</v>
      </c>
      <c r="K549" s="63"/>
      <c r="L549" s="451">
        <f>'Punten per wedstrijd'!D369</f>
        <v>1145.2999999999843</v>
      </c>
      <c r="M549" s="331" t="s">
        <v>795</v>
      </c>
      <c r="N549" s="63" t="s">
        <v>3390</v>
      </c>
      <c r="O549" s="63"/>
      <c r="P549" s="451">
        <f>'Punten per wedstrijd'!D558</f>
        <v>233.90000000000441</v>
      </c>
      <c r="Q549" s="331" t="s">
        <v>795</v>
      </c>
      <c r="R549" s="63" t="s">
        <v>162</v>
      </c>
      <c r="S549" s="331"/>
      <c r="T549" s="451">
        <f>'Punten per wedstrijd'!D666</f>
        <v>0</v>
      </c>
      <c r="U549" s="331" t="s">
        <v>795</v>
      </c>
      <c r="V549" s="277" t="s">
        <v>15</v>
      </c>
      <c r="W549" s="63"/>
      <c r="X549" s="451">
        <f>'Punten per wedstrijd'!D37</f>
        <v>4717.1999999999971</v>
      </c>
      <c r="Y549" s="331" t="s">
        <v>795</v>
      </c>
      <c r="Z549" s="277" t="s">
        <v>2024</v>
      </c>
      <c r="AA549" s="63"/>
      <c r="AB549" s="451">
        <f>'Punten per wedstrijd'!D262</f>
        <v>626.30000000000337</v>
      </c>
      <c r="AC549" s="331" t="s">
        <v>795</v>
      </c>
      <c r="AD549" s="63" t="s">
        <v>3382</v>
      </c>
      <c r="AE549" s="63"/>
      <c r="AF549" s="451">
        <f>'Punten per wedstrijd'!D430</f>
        <v>445.10000000000036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3381</v>
      </c>
      <c r="C550" s="63"/>
      <c r="D550" s="451">
        <f>'Punten per wedstrijd'!D752</f>
        <v>5300.9000000000015</v>
      </c>
      <c r="E550" s="331" t="s">
        <v>797</v>
      </c>
      <c r="F550" s="277" t="s">
        <v>2021</v>
      </c>
      <c r="G550" s="63"/>
      <c r="H550" s="451">
        <f>'Punten per wedstrijd'!D117</f>
        <v>5369.7999999999956</v>
      </c>
      <c r="I550" s="331" t="s">
        <v>797</v>
      </c>
      <c r="J550" s="63" t="s">
        <v>3377</v>
      </c>
      <c r="K550" s="63"/>
      <c r="L550" s="451">
        <f>'Punten per wedstrijd'!D372</f>
        <v>1144.9499999999664</v>
      </c>
      <c r="M550" s="331" t="s">
        <v>797</v>
      </c>
      <c r="N550" s="63" t="s">
        <v>3378</v>
      </c>
      <c r="O550" s="63"/>
      <c r="P550" s="451">
        <f>'Punten per wedstrijd'!D591</f>
        <v>231.89999999999671</v>
      </c>
      <c r="Q550" s="331" t="s">
        <v>797</v>
      </c>
      <c r="R550" s="63" t="s">
        <v>3369</v>
      </c>
      <c r="S550" s="331"/>
      <c r="T550" s="451">
        <f>'Punten per wedstrijd'!D667</f>
        <v>0</v>
      </c>
      <c r="U550" s="331" t="s">
        <v>797</v>
      </c>
      <c r="V550" s="277" t="s">
        <v>2009</v>
      </c>
      <c r="W550" s="63"/>
      <c r="X550" s="451">
        <f>'Punten per wedstrijd'!D32</f>
        <v>4716.3000000000111</v>
      </c>
      <c r="Y550" s="331" t="s">
        <v>797</v>
      </c>
      <c r="Z550" s="28" t="s">
        <v>143</v>
      </c>
      <c r="AA550" s="63"/>
      <c r="AB550" s="451">
        <f>'Punten per wedstrijd'!D303</f>
        <v>617.99999999999829</v>
      </c>
      <c r="AC550" s="331" t="s">
        <v>797</v>
      </c>
      <c r="AD550" s="277" t="s">
        <v>2005</v>
      </c>
      <c r="AE550" s="63"/>
      <c r="AF550" s="451">
        <f>'Punten per wedstrijd'!D455</f>
        <v>444.40000000000128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7" t="s">
        <v>13</v>
      </c>
      <c r="C551" s="63"/>
      <c r="D551" s="451">
        <f>'Punten per wedstrijd'!D763</f>
        <v>5292.350000000004</v>
      </c>
      <c r="E551" s="331" t="s">
        <v>798</v>
      </c>
      <c r="F551" s="63" t="s">
        <v>734</v>
      </c>
      <c r="G551" s="63"/>
      <c r="H551" s="451">
        <f>'Punten per wedstrijd'!D140</f>
        <v>5335.0000000000073</v>
      </c>
      <c r="I551" s="331" t="s">
        <v>798</v>
      </c>
      <c r="J551" s="63" t="s">
        <v>3374</v>
      </c>
      <c r="K551" s="63"/>
      <c r="L551" s="451">
        <f>'Punten per wedstrijd'!D317</f>
        <v>1142.1000000000054</v>
      </c>
      <c r="M551" s="331" t="s">
        <v>798</v>
      </c>
      <c r="N551" s="277" t="s">
        <v>2155</v>
      </c>
      <c r="O551" s="63"/>
      <c r="P551" s="451">
        <f>'Punten per wedstrijd'!D602</f>
        <v>231.69999999999254</v>
      </c>
      <c r="Q551" s="331" t="s">
        <v>798</v>
      </c>
      <c r="R551" s="63" t="s">
        <v>3394</v>
      </c>
      <c r="S551" s="331"/>
      <c r="T551" s="451">
        <f>'Punten per wedstrijd'!D668</f>
        <v>0</v>
      </c>
      <c r="U551" s="331" t="s">
        <v>798</v>
      </c>
      <c r="V551" s="28" t="s">
        <v>143</v>
      </c>
      <c r="W551" s="63"/>
      <c r="X551" s="451">
        <f>'Punten per wedstrijd'!D95</f>
        <v>4710.6999999999989</v>
      </c>
      <c r="Y551" s="331" t="s">
        <v>798</v>
      </c>
      <c r="Z551" s="63" t="s">
        <v>782</v>
      </c>
      <c r="AA551" s="63"/>
      <c r="AB551" s="451">
        <f>'Punten per wedstrijd'!D300</f>
        <v>610.59999999999729</v>
      </c>
      <c r="AC551" s="331" t="s">
        <v>798</v>
      </c>
      <c r="AD551" s="277" t="s">
        <v>2008</v>
      </c>
      <c r="AE551" s="63"/>
      <c r="AF551" s="451">
        <f>'Punten per wedstrijd'!D422</f>
        <v>443.09999999999968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757</v>
      </c>
      <c r="C552" s="63"/>
      <c r="D552" s="451">
        <f>'Punten per wedstrijd'!D769</f>
        <v>5280.600000000004</v>
      </c>
      <c r="E552" s="331" t="s">
        <v>799</v>
      </c>
      <c r="F552" s="63" t="s">
        <v>3375</v>
      </c>
      <c r="G552" s="63"/>
      <c r="H552" s="451">
        <f>'Punten per wedstrijd'!D137</f>
        <v>5291.8500000000013</v>
      </c>
      <c r="I552" s="331" t="s">
        <v>799</v>
      </c>
      <c r="J552" s="277" t="s">
        <v>2000</v>
      </c>
      <c r="K552" s="63"/>
      <c r="L552" s="451">
        <f>'Punten per wedstrijd'!D398</f>
        <v>1127.3999999999878</v>
      </c>
      <c r="M552" s="331" t="s">
        <v>799</v>
      </c>
      <c r="N552" s="63" t="s">
        <v>141</v>
      </c>
      <c r="O552" s="63"/>
      <c r="P552" s="451">
        <f>'Punten per wedstrijd'!D572</f>
        <v>231.19999999999268</v>
      </c>
      <c r="Q552" s="331" t="s">
        <v>799</v>
      </c>
      <c r="R552" s="63" t="s">
        <v>3372</v>
      </c>
      <c r="S552" s="331"/>
      <c r="T552" s="451">
        <f>'Punten per wedstrijd'!D669</f>
        <v>0</v>
      </c>
      <c r="U552" s="331" t="s">
        <v>799</v>
      </c>
      <c r="V552" s="63" t="s">
        <v>3363</v>
      </c>
      <c r="W552" s="63"/>
      <c r="X552" s="451">
        <f>'Punten per wedstrijd'!D11</f>
        <v>4695.5</v>
      </c>
      <c r="Y552" s="331" t="s">
        <v>799</v>
      </c>
      <c r="Z552" s="277" t="s">
        <v>2008</v>
      </c>
      <c r="AA552" s="63"/>
      <c r="AB552" s="451">
        <f>'Punten per wedstrijd'!D214</f>
        <v>609.10000000000309</v>
      </c>
      <c r="AC552" s="331" t="s">
        <v>799</v>
      </c>
      <c r="AD552" s="63" t="s">
        <v>3372</v>
      </c>
      <c r="AE552" s="63"/>
      <c r="AF552" s="451">
        <f>'Punten per wedstrijd'!D461</f>
        <v>441.5999999999998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3393</v>
      </c>
      <c r="C553" s="63"/>
      <c r="D553" s="451">
        <f>'Punten per wedstrijd'!D804</f>
        <v>5170.1499999999942</v>
      </c>
      <c r="E553" s="331" t="s">
        <v>802</v>
      </c>
      <c r="F553" s="63" t="s">
        <v>764</v>
      </c>
      <c r="G553" s="63"/>
      <c r="H553" s="451">
        <f>'Punten per wedstrijd'!D176</f>
        <v>5246.6000000000058</v>
      </c>
      <c r="I553" s="331" t="s">
        <v>802</v>
      </c>
      <c r="J553" s="63" t="s">
        <v>733</v>
      </c>
      <c r="K553" s="63"/>
      <c r="L553" s="451">
        <f>'Punten per wedstrijd'!D396</f>
        <v>1124.4500000000089</v>
      </c>
      <c r="M553" s="331" t="s">
        <v>802</v>
      </c>
      <c r="N553" s="277" t="s">
        <v>2001</v>
      </c>
      <c r="O553" s="63"/>
      <c r="P553" s="451">
        <f>'Punten per wedstrijd'!D528</f>
        <v>226.00000000000946</v>
      </c>
      <c r="Q553" s="331" t="s">
        <v>802</v>
      </c>
      <c r="R553" s="63" t="s">
        <v>3368</v>
      </c>
      <c r="S553" s="331"/>
      <c r="T553" s="451">
        <f>'Punten per wedstrijd'!D671</f>
        <v>0</v>
      </c>
      <c r="U553" s="331" t="s">
        <v>802</v>
      </c>
      <c r="V553" s="63" t="s">
        <v>3375</v>
      </c>
      <c r="W553" s="63"/>
      <c r="X553" s="451">
        <f>'Punten per wedstrijd'!D33</f>
        <v>4627.5500000000065</v>
      </c>
      <c r="Y553" s="331" t="s">
        <v>802</v>
      </c>
      <c r="Z553" s="63" t="s">
        <v>3381</v>
      </c>
      <c r="AA553" s="63"/>
      <c r="AB553" s="451">
        <f>'Punten per wedstrijd'!D232</f>
        <v>607.8000000000045</v>
      </c>
      <c r="AC553" s="331" t="s">
        <v>802</v>
      </c>
      <c r="AD553" s="277" t="s">
        <v>23</v>
      </c>
      <c r="AE553" s="63"/>
      <c r="AF553" s="451">
        <f>'Punten per wedstrijd'!D478</f>
        <v>439.59999999999894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63" t="s">
        <v>3394</v>
      </c>
      <c r="C554" s="63"/>
      <c r="D554" s="451">
        <f>'Punten per wedstrijd'!D772</f>
        <v>5164.4999999999982</v>
      </c>
      <c r="E554" s="331" t="s">
        <v>896</v>
      </c>
      <c r="F554" s="277" t="s">
        <v>2023</v>
      </c>
      <c r="G554" s="63"/>
      <c r="H554" s="451">
        <f>'Punten per wedstrijd'!D133</f>
        <v>5223.5999999999949</v>
      </c>
      <c r="I554" s="331" t="s">
        <v>896</v>
      </c>
      <c r="J554" s="63" t="s">
        <v>779</v>
      </c>
      <c r="K554" s="63"/>
      <c r="L554" s="451">
        <f>'Punten per wedstrijd'!D389</f>
        <v>1123.8999999999921</v>
      </c>
      <c r="M554" s="331" t="s">
        <v>896</v>
      </c>
      <c r="N554" s="28" t="s">
        <v>143</v>
      </c>
      <c r="O554" s="63"/>
      <c r="P554" s="451">
        <f>'Punten per wedstrijd'!D615</f>
        <v>223.29999999999501</v>
      </c>
      <c r="Q554" s="331" t="s">
        <v>896</v>
      </c>
      <c r="R554" s="63" t="s">
        <v>800</v>
      </c>
      <c r="S554" s="331"/>
      <c r="T554" s="451">
        <f>'Punten per wedstrijd'!D672</f>
        <v>0</v>
      </c>
      <c r="U554" s="331" t="s">
        <v>896</v>
      </c>
      <c r="V554" s="277" t="s">
        <v>27</v>
      </c>
      <c r="W554" s="63"/>
      <c r="X554" s="451">
        <f>'Punten per wedstrijd'!D68</f>
        <v>4620.3000000000065</v>
      </c>
      <c r="Y554" s="331" t="s">
        <v>896</v>
      </c>
      <c r="Z554" s="63" t="s">
        <v>3364</v>
      </c>
      <c r="AA554" s="63"/>
      <c r="AB554" s="451">
        <f>'Punten per wedstrijd'!D228</f>
        <v>603.7000000000038</v>
      </c>
      <c r="AC554" s="331" t="s">
        <v>896</v>
      </c>
      <c r="AD554" s="63" t="s">
        <v>3374</v>
      </c>
      <c r="AE554" s="63"/>
      <c r="AF554" s="451">
        <f>'Punten per wedstrijd'!D421</f>
        <v>435.99999999999989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3365</v>
      </c>
      <c r="C555" s="63"/>
      <c r="D555" s="451">
        <f>'Punten per wedstrijd'!D756</f>
        <v>5124.1500000000015</v>
      </c>
      <c r="E555" s="331" t="s">
        <v>897</v>
      </c>
      <c r="F555" s="63" t="s">
        <v>180</v>
      </c>
      <c r="G555" s="63"/>
      <c r="H555" s="451">
        <f>'Punten per wedstrijd'!D202</f>
        <v>5199.0999999999958</v>
      </c>
      <c r="I555" s="331" t="s">
        <v>897</v>
      </c>
      <c r="J555" s="63" t="s">
        <v>764</v>
      </c>
      <c r="K555" s="63"/>
      <c r="L555" s="451">
        <f>'Punten per wedstrijd'!D384</f>
        <v>1119.0000000000221</v>
      </c>
      <c r="M555" s="331" t="s">
        <v>897</v>
      </c>
      <c r="N555" s="63" t="s">
        <v>154</v>
      </c>
      <c r="O555" s="63"/>
      <c r="P555" s="451">
        <f>'Punten per wedstrijd'!D590</f>
        <v>220.40000000000651</v>
      </c>
      <c r="Q555" s="331" t="s">
        <v>897</v>
      </c>
      <c r="R555" s="277" t="s">
        <v>4493</v>
      </c>
      <c r="S555" s="331"/>
      <c r="T555" s="451">
        <f>'Punten per wedstrijd'!D673</f>
        <v>0</v>
      </c>
      <c r="U555" s="331" t="s">
        <v>897</v>
      </c>
      <c r="V555" s="63" t="s">
        <v>155</v>
      </c>
      <c r="W555" s="63"/>
      <c r="X555" s="451">
        <f>'Punten per wedstrijd'!D101</f>
        <v>4604.3000000000075</v>
      </c>
      <c r="Y555" s="331" t="s">
        <v>897</v>
      </c>
      <c r="Z555" s="63" t="s">
        <v>748</v>
      </c>
      <c r="AA555" s="63"/>
      <c r="AB555" s="451">
        <f>'Punten per wedstrijd'!D288</f>
        <v>597.599999999999</v>
      </c>
      <c r="AC555" s="331" t="s">
        <v>897</v>
      </c>
      <c r="AD555" s="277" t="s">
        <v>2001</v>
      </c>
      <c r="AE555" s="63"/>
      <c r="AF555" s="451">
        <f>'Punten per wedstrijd'!D424</f>
        <v>434.69999999999965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219" t="s">
        <v>1654</v>
      </c>
      <c r="C556" s="63"/>
      <c r="D556" s="451">
        <f>'Punten per wedstrijd'!D792</f>
        <v>5097.9499999999971</v>
      </c>
      <c r="E556" s="331" t="s">
        <v>898</v>
      </c>
      <c r="F556" s="277" t="s">
        <v>27</v>
      </c>
      <c r="G556" s="63"/>
      <c r="H556" s="451">
        <f>'Punten per wedstrijd'!D172</f>
        <v>5169.300000000012</v>
      </c>
      <c r="I556" s="331" t="s">
        <v>898</v>
      </c>
      <c r="J556" s="219" t="s">
        <v>1652</v>
      </c>
      <c r="K556" s="63"/>
      <c r="L556" s="451">
        <f>'Punten per wedstrijd'!D321</f>
        <v>1117.0000000000032</v>
      </c>
      <c r="M556" s="331" t="s">
        <v>898</v>
      </c>
      <c r="N556" s="63" t="s">
        <v>788</v>
      </c>
      <c r="O556" s="63"/>
      <c r="P556" s="451">
        <f>'Punten per wedstrijd'!D538</f>
        <v>219.80000000000706</v>
      </c>
      <c r="Q556" s="331" t="s">
        <v>898</v>
      </c>
      <c r="R556" s="63" t="s">
        <v>796</v>
      </c>
      <c r="S556" s="331"/>
      <c r="T556" s="451">
        <f>'Punten per wedstrijd'!D674</f>
        <v>0</v>
      </c>
      <c r="U556" s="331" t="s">
        <v>898</v>
      </c>
      <c r="V556" s="63" t="s">
        <v>778</v>
      </c>
      <c r="W556" s="63"/>
      <c r="X556" s="451">
        <f>'Punten per wedstrijd'!D69</f>
        <v>4590.0999999999985</v>
      </c>
      <c r="Y556" s="331" t="s">
        <v>898</v>
      </c>
      <c r="Z556" s="63" t="s">
        <v>3365</v>
      </c>
      <c r="AA556" s="63"/>
      <c r="AB556" s="451">
        <f>'Punten per wedstrijd'!D236</f>
        <v>596.80000000000143</v>
      </c>
      <c r="AC556" s="331" t="s">
        <v>898</v>
      </c>
      <c r="AD556" s="277" t="s">
        <v>2000</v>
      </c>
      <c r="AE556" s="63"/>
      <c r="AF556" s="451">
        <f>'Punten per wedstrijd'!D502</f>
        <v>432.8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63" t="s">
        <v>782</v>
      </c>
      <c r="C557" s="63"/>
      <c r="D557" s="451">
        <f>'Punten per wedstrijd'!D820</f>
        <v>5046.5000000000036</v>
      </c>
      <c r="E557" s="331" t="s">
        <v>899</v>
      </c>
      <c r="F557" s="219" t="s">
        <v>1657</v>
      </c>
      <c r="G557" s="63"/>
      <c r="H557" s="451">
        <f>'Punten per wedstrijd'!D111</f>
        <v>5168.7</v>
      </c>
      <c r="I557" s="331" t="s">
        <v>899</v>
      </c>
      <c r="J557" s="219" t="s">
        <v>1657</v>
      </c>
      <c r="K557" s="63"/>
      <c r="L557" s="451">
        <f>'Punten per wedstrijd'!D319</f>
        <v>1107.849999999996</v>
      </c>
      <c r="M557" s="331" t="s">
        <v>899</v>
      </c>
      <c r="N557" s="277" t="s">
        <v>2050</v>
      </c>
      <c r="O557" s="63"/>
      <c r="P557" s="451">
        <f>'Punten per wedstrijd'!D601</f>
        <v>219.69999999999456</v>
      </c>
      <c r="Q557" s="331" t="s">
        <v>899</v>
      </c>
      <c r="R557" s="28" t="s">
        <v>21</v>
      </c>
      <c r="S557" s="331"/>
      <c r="T557" s="451">
        <f>'Punten per wedstrijd'!D675</f>
        <v>0</v>
      </c>
      <c r="U557" s="331" t="s">
        <v>899</v>
      </c>
      <c r="V557" s="277" t="s">
        <v>3362</v>
      </c>
      <c r="W557" s="63"/>
      <c r="X557" s="451">
        <f>'Punten per wedstrijd'!D103</f>
        <v>4581.549999999992</v>
      </c>
      <c r="Y557" s="331" t="s">
        <v>899</v>
      </c>
      <c r="Z557" s="63" t="s">
        <v>3390</v>
      </c>
      <c r="AA557" s="63"/>
      <c r="AB557" s="451">
        <f>'Punten per wedstrijd'!D246</f>
        <v>585.70000000000016</v>
      </c>
      <c r="AC557" s="331" t="s">
        <v>899</v>
      </c>
      <c r="AD557" s="63" t="s">
        <v>3368</v>
      </c>
      <c r="AE557" s="63"/>
      <c r="AF557" s="451">
        <f>'Punten per wedstrijd'!D463</f>
        <v>426.79999999999939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19" t="s">
        <v>1659</v>
      </c>
      <c r="C558" s="63"/>
      <c r="D558" s="451">
        <f>'Punten per wedstrijd'!D828</f>
        <v>5036.9500000000116</v>
      </c>
      <c r="E558" s="331" t="s">
        <v>900</v>
      </c>
      <c r="F558" s="63" t="s">
        <v>3373</v>
      </c>
      <c r="G558" s="63"/>
      <c r="H558" s="451">
        <f>'Punten per wedstrijd'!D187</f>
        <v>5067.0000000000027</v>
      </c>
      <c r="I558" s="331" t="s">
        <v>900</v>
      </c>
      <c r="J558" s="63" t="s">
        <v>3370</v>
      </c>
      <c r="K558" s="63"/>
      <c r="L558" s="451">
        <f>'Punten per wedstrijd'!D371</f>
        <v>1104.3999999999965</v>
      </c>
      <c r="M558" s="331" t="s">
        <v>900</v>
      </c>
      <c r="N558" s="63" t="s">
        <v>3379</v>
      </c>
      <c r="O558" s="63"/>
      <c r="P558" s="451">
        <f>'Punten per wedstrijd'!D610</f>
        <v>214.69999999999973</v>
      </c>
      <c r="Q558" s="331" t="s">
        <v>900</v>
      </c>
      <c r="R558" s="63" t="s">
        <v>141</v>
      </c>
      <c r="S558" s="331"/>
      <c r="T558" s="451">
        <f>'Punten per wedstrijd'!D676</f>
        <v>0</v>
      </c>
      <c r="U558" s="331" t="s">
        <v>900</v>
      </c>
      <c r="V558" s="219" t="s">
        <v>1652</v>
      </c>
      <c r="W558" s="63"/>
      <c r="X558" s="451">
        <f>'Punten per wedstrijd'!D9</f>
        <v>4575.1000000000067</v>
      </c>
      <c r="Y558" s="331" t="s">
        <v>900</v>
      </c>
      <c r="Z558" s="277" t="s">
        <v>17</v>
      </c>
      <c r="AA558" s="63"/>
      <c r="AB558" s="451">
        <f>'Punten per wedstrijd'!D248</f>
        <v>574.59999999999957</v>
      </c>
      <c r="AC558" s="331" t="s">
        <v>900</v>
      </c>
      <c r="AD558" s="63" t="s">
        <v>180</v>
      </c>
      <c r="AE558" s="63"/>
      <c r="AF558" s="451">
        <f>'Punten per wedstrijd'!D514</f>
        <v>424.99999999999994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77" t="s">
        <v>2009</v>
      </c>
      <c r="C559" s="63"/>
      <c r="D559" s="451">
        <f>'Punten per wedstrijd'!D760</f>
        <v>4989.0000000000036</v>
      </c>
      <c r="E559" s="331" t="s">
        <v>901</v>
      </c>
      <c r="F559" s="63" t="s">
        <v>3378</v>
      </c>
      <c r="G559" s="63"/>
      <c r="H559" s="451">
        <f>'Punten per wedstrijd'!D175</f>
        <v>5034.6000000000058</v>
      </c>
      <c r="I559" s="331" t="s">
        <v>901</v>
      </c>
      <c r="J559" s="63" t="s">
        <v>771</v>
      </c>
      <c r="K559" s="63"/>
      <c r="L559" s="451">
        <f>'Punten per wedstrijd'!D328</f>
        <v>1092.1000000000095</v>
      </c>
      <c r="M559" s="331" t="s">
        <v>901</v>
      </c>
      <c r="N559" s="63" t="s">
        <v>3382</v>
      </c>
      <c r="O559" s="63"/>
      <c r="P559" s="451">
        <f>'Punten per wedstrijd'!D534</f>
        <v>214.09999999999988</v>
      </c>
      <c r="Q559" s="331" t="s">
        <v>901</v>
      </c>
      <c r="R559" s="63" t="s">
        <v>3371</v>
      </c>
      <c r="S559" s="331"/>
      <c r="T559" s="451">
        <f>'Punten per wedstrijd'!D679</f>
        <v>0</v>
      </c>
      <c r="U559" s="331" t="s">
        <v>901</v>
      </c>
      <c r="V559" s="63" t="s">
        <v>3367</v>
      </c>
      <c r="W559" s="63"/>
      <c r="X559" s="451">
        <f>'Punten per wedstrijd'!D23</f>
        <v>4572.8000000000065</v>
      </c>
      <c r="Y559" s="331" t="s">
        <v>901</v>
      </c>
      <c r="Z559" s="63" t="s">
        <v>746</v>
      </c>
      <c r="AA559" s="63"/>
      <c r="AB559" s="451">
        <f>'Punten per wedstrijd'!D275</f>
        <v>573.70000000000141</v>
      </c>
      <c r="AC559" s="331" t="s">
        <v>901</v>
      </c>
      <c r="AD559" s="63" t="s">
        <v>800</v>
      </c>
      <c r="AE559" s="63"/>
      <c r="AF559" s="451">
        <f>'Punten per wedstrijd'!D464</f>
        <v>421.50000000000034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3376</v>
      </c>
      <c r="C560" s="63"/>
      <c r="D560" s="451">
        <f>'Punten per wedstrijd'!D813</f>
        <v>4947.1000000000022</v>
      </c>
      <c r="E560" s="331" t="s">
        <v>902</v>
      </c>
      <c r="F560" s="63" t="s">
        <v>3366</v>
      </c>
      <c r="G560" s="63"/>
      <c r="H560" s="451">
        <f>'Punten per wedstrijd'!D170</f>
        <v>5007.7499999999964</v>
      </c>
      <c r="I560" s="331" t="s">
        <v>902</v>
      </c>
      <c r="J560" s="28" t="s">
        <v>142</v>
      </c>
      <c r="K560" s="63"/>
      <c r="L560" s="451">
        <f>'Punten per wedstrijd'!D385</f>
        <v>1079.0000000000266</v>
      </c>
      <c r="M560" s="331" t="s">
        <v>902</v>
      </c>
      <c r="N560" s="63" t="s">
        <v>3395</v>
      </c>
      <c r="O560" s="63"/>
      <c r="P560" s="451">
        <f>'Punten per wedstrijd'!D607</f>
        <v>213.60000000000144</v>
      </c>
      <c r="Q560" s="331" t="s">
        <v>902</v>
      </c>
      <c r="R560" s="219" t="s">
        <v>1644</v>
      </c>
      <c r="S560" s="331"/>
      <c r="T560" s="451">
        <f>'Punten per wedstrijd'!D681</f>
        <v>0</v>
      </c>
      <c r="U560" s="331" t="s">
        <v>902</v>
      </c>
      <c r="V560" s="63" t="s">
        <v>3394</v>
      </c>
      <c r="W560" s="63"/>
      <c r="X560" s="451">
        <f>'Punten per wedstrijd'!D44</f>
        <v>4564.5500000000011</v>
      </c>
      <c r="Y560" s="331" t="s">
        <v>902</v>
      </c>
      <c r="Z560" s="63" t="s">
        <v>783</v>
      </c>
      <c r="AA560" s="63"/>
      <c r="AB560" s="451">
        <f>'Punten per wedstrijd'!D242</f>
        <v>568.69999999999663</v>
      </c>
      <c r="AC560" s="331" t="s">
        <v>902</v>
      </c>
      <c r="AD560" s="63" t="s">
        <v>782</v>
      </c>
      <c r="AE560" s="63"/>
      <c r="AF560" s="451">
        <f>'Punten per wedstrijd'!D508</f>
        <v>417.70000000000044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3367</v>
      </c>
      <c r="C561" s="63"/>
      <c r="D561" s="451">
        <f>'Punten per wedstrijd'!D751</f>
        <v>4930.0999999999949</v>
      </c>
      <c r="E561" s="331" t="s">
        <v>903</v>
      </c>
      <c r="F561" s="63" t="s">
        <v>757</v>
      </c>
      <c r="G561" s="63"/>
      <c r="H561" s="451">
        <f>'Punten per wedstrijd'!D145</f>
        <v>4926.0000000000018</v>
      </c>
      <c r="I561" s="331" t="s">
        <v>903</v>
      </c>
      <c r="J561" s="219" t="s">
        <v>1660</v>
      </c>
      <c r="K561" s="63"/>
      <c r="L561" s="451">
        <f>'Punten per wedstrijd'!D387</f>
        <v>1069.1999999999773</v>
      </c>
      <c r="M561" s="331" t="s">
        <v>903</v>
      </c>
      <c r="N561" s="63" t="s">
        <v>3363</v>
      </c>
      <c r="O561" s="63"/>
      <c r="P561" s="451">
        <f>'Punten per wedstrijd'!D531</f>
        <v>211.29999999999842</v>
      </c>
      <c r="Q561" s="331" t="s">
        <v>903</v>
      </c>
      <c r="R561" s="63" t="s">
        <v>3370</v>
      </c>
      <c r="S561" s="331"/>
      <c r="T561" s="451">
        <f>'Punten per wedstrijd'!D683</f>
        <v>0</v>
      </c>
      <c r="U561" s="331" t="s">
        <v>903</v>
      </c>
      <c r="V561" s="63" t="s">
        <v>3391</v>
      </c>
      <c r="W561" s="63"/>
      <c r="X561" s="451">
        <f>'Punten per wedstrijd'!D99</f>
        <v>4563.8999999999905</v>
      </c>
      <c r="Y561" s="331" t="s">
        <v>903</v>
      </c>
      <c r="Z561" s="63" t="s">
        <v>3372</v>
      </c>
      <c r="AA561" s="63"/>
      <c r="AB561" s="451">
        <f>'Punten per wedstrijd'!D253</f>
        <v>564.5000000000025</v>
      </c>
      <c r="AC561" s="331" t="s">
        <v>903</v>
      </c>
      <c r="AD561" s="63" t="s">
        <v>3394</v>
      </c>
      <c r="AE561" s="63"/>
      <c r="AF561" s="451">
        <f>'Punten per wedstrijd'!D460</f>
        <v>417.60000000000065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63" t="s">
        <v>3395</v>
      </c>
      <c r="C562" s="63"/>
      <c r="D562" s="451">
        <f>'Punten per wedstrijd'!D815</f>
        <v>4917.7999999999993</v>
      </c>
      <c r="E562" s="331" t="s">
        <v>904</v>
      </c>
      <c r="F562" s="63" t="s">
        <v>3364</v>
      </c>
      <c r="G562" s="63"/>
      <c r="H562" s="451">
        <f>'Punten per wedstrijd'!D124</f>
        <v>4890.1000000000058</v>
      </c>
      <c r="I562" s="331" t="s">
        <v>904</v>
      </c>
      <c r="J562" s="63" t="s">
        <v>3376</v>
      </c>
      <c r="K562" s="63"/>
      <c r="L562" s="451">
        <f>'Punten per wedstrijd'!D397</f>
        <v>1064.5000000000125</v>
      </c>
      <c r="M562" s="331" t="s">
        <v>904</v>
      </c>
      <c r="N562" s="63" t="s">
        <v>738</v>
      </c>
      <c r="O562" s="63"/>
      <c r="P562" s="451">
        <f>'Punten per wedstrijd'!D594</f>
        <v>208.69999999999584</v>
      </c>
      <c r="Q562" s="331" t="s">
        <v>904</v>
      </c>
      <c r="R562" s="63" t="s">
        <v>3377</v>
      </c>
      <c r="S562" s="331"/>
      <c r="T562" s="451">
        <f>'Punten per wedstrijd'!D684</f>
        <v>0</v>
      </c>
      <c r="U562" s="331" t="s">
        <v>904</v>
      </c>
      <c r="V562" s="277" t="s">
        <v>4493</v>
      </c>
      <c r="W562" s="63"/>
      <c r="X562" s="451">
        <f>'Punten per wedstrijd'!D49</f>
        <v>4549.3999999999833</v>
      </c>
      <c r="Y562" s="331" t="s">
        <v>904</v>
      </c>
      <c r="Z562" s="63" t="s">
        <v>738</v>
      </c>
      <c r="AA562" s="63"/>
      <c r="AB562" s="451">
        <f>'Punten per wedstrijd'!D282</f>
        <v>557.50000000000216</v>
      </c>
      <c r="AC562" s="331" t="s">
        <v>904</v>
      </c>
      <c r="AD562" s="63" t="s">
        <v>3395</v>
      </c>
      <c r="AE562" s="63"/>
      <c r="AF562" s="451">
        <f>'Punten per wedstrijd'!D503</f>
        <v>415.40000000000009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23</v>
      </c>
      <c r="C563" s="63"/>
      <c r="D563" s="451">
        <f>'Punten per wedstrijd'!D790</f>
        <v>4907.7999999999975</v>
      </c>
      <c r="E563" s="331" t="s">
        <v>905</v>
      </c>
      <c r="F563" s="277" t="s">
        <v>2155</v>
      </c>
      <c r="G563" s="63"/>
      <c r="H563" s="451">
        <f>'Punten per wedstrijd'!D186</f>
        <v>4879.699999999988</v>
      </c>
      <c r="I563" s="331" t="s">
        <v>905</v>
      </c>
      <c r="J563" s="63" t="s">
        <v>3366</v>
      </c>
      <c r="K563" s="63"/>
      <c r="L563" s="451">
        <f>'Punten per wedstrijd'!D378</f>
        <v>1064.3999999999842</v>
      </c>
      <c r="M563" s="331" t="s">
        <v>905</v>
      </c>
      <c r="N563" s="63" t="s">
        <v>3370</v>
      </c>
      <c r="O563" s="63"/>
      <c r="P563" s="451">
        <f>'Punten per wedstrijd'!D579</f>
        <v>204.89999999999912</v>
      </c>
      <c r="Q563" s="331" t="s">
        <v>905</v>
      </c>
      <c r="R563" s="63" t="s">
        <v>763</v>
      </c>
      <c r="S563" s="331"/>
      <c r="T563" s="451">
        <f>'Punten per wedstrijd'!D685</f>
        <v>0</v>
      </c>
      <c r="U563" s="331" t="s">
        <v>905</v>
      </c>
      <c r="V563" s="277" t="s">
        <v>37</v>
      </c>
      <c r="W563" s="63"/>
      <c r="X563" s="451">
        <f>'Punten per wedstrijd'!D94</f>
        <v>4548.6999999999862</v>
      </c>
      <c r="Y563" s="331" t="s">
        <v>905</v>
      </c>
      <c r="Z563" s="63" t="s">
        <v>3393</v>
      </c>
      <c r="AA563" s="63"/>
      <c r="AB563" s="451">
        <f>'Punten per wedstrijd'!D284</f>
        <v>556.10000000000275</v>
      </c>
      <c r="AC563" s="331" t="s">
        <v>905</v>
      </c>
      <c r="AD563" s="63" t="s">
        <v>753</v>
      </c>
      <c r="AE563" s="63"/>
      <c r="AF563" s="451">
        <f>'Punten per wedstrijd'!D518</f>
        <v>407.19999999999987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771</v>
      </c>
      <c r="C564" s="63"/>
      <c r="D564" s="451">
        <f>'Punten per wedstrijd'!D744</f>
        <v>4880.8000000000084</v>
      </c>
      <c r="E564" s="331" t="s">
        <v>906</v>
      </c>
      <c r="F564" s="63" t="s">
        <v>3370</v>
      </c>
      <c r="G564" s="63"/>
      <c r="H564" s="451">
        <f>'Punten per wedstrijd'!D163</f>
        <v>4806.1999999999962</v>
      </c>
      <c r="I564" s="331" t="s">
        <v>906</v>
      </c>
      <c r="J564" s="277" t="s">
        <v>2051</v>
      </c>
      <c r="K564" s="63"/>
      <c r="L564" s="451">
        <f>'Punten per wedstrijd'!D329</f>
        <v>1037.4999999999993</v>
      </c>
      <c r="M564" s="331" t="s">
        <v>906</v>
      </c>
      <c r="N564" s="277" t="s">
        <v>3361</v>
      </c>
      <c r="O564" s="63"/>
      <c r="P564" s="451">
        <f>'Punten per wedstrijd'!D573</f>
        <v>202.60000000000707</v>
      </c>
      <c r="Q564" s="331" t="s">
        <v>906</v>
      </c>
      <c r="R564" s="219" t="s">
        <v>1656</v>
      </c>
      <c r="S564" s="331"/>
      <c r="T564" s="451">
        <f>'Punten per wedstrijd'!D689</f>
        <v>0</v>
      </c>
      <c r="U564" s="331" t="s">
        <v>906</v>
      </c>
      <c r="V564" s="277" t="s">
        <v>31</v>
      </c>
      <c r="W564" s="63"/>
      <c r="X564" s="451">
        <f>'Punten per wedstrijd'!D88</f>
        <v>4537.9999999999936</v>
      </c>
      <c r="Y564" s="331" t="s">
        <v>906</v>
      </c>
      <c r="Z564" s="63" t="s">
        <v>3395</v>
      </c>
      <c r="AA564" s="63"/>
      <c r="AB564" s="451">
        <f>'Punten per wedstrijd'!D295</f>
        <v>553.79999999999814</v>
      </c>
      <c r="AC564" s="331" t="s">
        <v>906</v>
      </c>
      <c r="AD564" s="63" t="s">
        <v>3365</v>
      </c>
      <c r="AE564" s="63"/>
      <c r="AF564" s="451">
        <f>'Punten per wedstrijd'!D444</f>
        <v>403.79999999999995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19" t="s">
        <v>1643</v>
      </c>
      <c r="C565" s="63"/>
      <c r="D565" s="451">
        <f>'Punten per wedstrijd'!D774</f>
        <v>4849.8999999999996</v>
      </c>
      <c r="E565" s="331" t="s">
        <v>907</v>
      </c>
      <c r="F565" s="63" t="s">
        <v>3368</v>
      </c>
      <c r="G565" s="63"/>
      <c r="H565" s="451">
        <f>'Punten per wedstrijd'!D151</f>
        <v>4750.9500000000162</v>
      </c>
      <c r="I565" s="331" t="s">
        <v>907</v>
      </c>
      <c r="J565" s="63" t="s">
        <v>734</v>
      </c>
      <c r="K565" s="63"/>
      <c r="L565" s="451">
        <f>'Punten per wedstrijd'!D348</f>
        <v>1033.8000000000043</v>
      </c>
      <c r="M565" s="331" t="s">
        <v>907</v>
      </c>
      <c r="N565" s="277" t="s">
        <v>27</v>
      </c>
      <c r="O565" s="63"/>
      <c r="P565" s="451">
        <f>'Punten per wedstrijd'!D588</f>
        <v>201.4500000000034</v>
      </c>
      <c r="Q565" s="331" t="s">
        <v>907</v>
      </c>
      <c r="R565" s="63" t="s">
        <v>3366</v>
      </c>
      <c r="S565" s="331"/>
      <c r="T565" s="451">
        <f>'Punten per wedstrijd'!D690</f>
        <v>0</v>
      </c>
      <c r="U565" s="331" t="s">
        <v>907</v>
      </c>
      <c r="V565" s="219" t="s">
        <v>1660</v>
      </c>
      <c r="W565" s="63"/>
      <c r="X565" s="451">
        <f>'Punten per wedstrijd'!D75</f>
        <v>4490.5999999999904</v>
      </c>
      <c r="Y565" s="331" t="s">
        <v>907</v>
      </c>
      <c r="Z565" s="277" t="s">
        <v>33</v>
      </c>
      <c r="AA565" s="63"/>
      <c r="AB565" s="451">
        <f>'Punten per wedstrijd'!D301</f>
        <v>523.80000000000291</v>
      </c>
      <c r="AC565" s="331" t="s">
        <v>907</v>
      </c>
      <c r="AD565" s="63" t="s">
        <v>155</v>
      </c>
      <c r="AE565" s="63"/>
      <c r="AF565" s="451">
        <f>'Punten per wedstrijd'!D517</f>
        <v>401.40000000000083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3377</v>
      </c>
      <c r="C566" s="63"/>
      <c r="D566" s="451">
        <f>'Punten per wedstrijd'!D788</f>
        <v>4837.2499999999945</v>
      </c>
      <c r="E566" s="331" t="s">
        <v>908</v>
      </c>
      <c r="F566" s="63" t="s">
        <v>796</v>
      </c>
      <c r="G566" s="63"/>
      <c r="H566" s="451">
        <f>'Punten per wedstrijd'!D154</f>
        <v>4738.5999999999904</v>
      </c>
      <c r="I566" s="331" t="s">
        <v>908</v>
      </c>
      <c r="J566" s="63" t="s">
        <v>3364</v>
      </c>
      <c r="K566" s="63"/>
      <c r="L566" s="451">
        <f>'Punten per wedstrijd'!D332</f>
        <v>1022.0000000000102</v>
      </c>
      <c r="M566" s="331" t="s">
        <v>908</v>
      </c>
      <c r="N566" s="277" t="s">
        <v>11</v>
      </c>
      <c r="O566" s="63"/>
      <c r="P566" s="451">
        <f>'Punten per wedstrijd'!D547</f>
        <v>195.10000000000326</v>
      </c>
      <c r="Q566" s="331" t="s">
        <v>908</v>
      </c>
      <c r="R566" s="277" t="s">
        <v>27</v>
      </c>
      <c r="S566" s="331"/>
      <c r="T566" s="451">
        <f>'Punten per wedstrijd'!D692</f>
        <v>0</v>
      </c>
      <c r="U566" s="331" t="s">
        <v>908</v>
      </c>
      <c r="V566" s="277" t="s">
        <v>2022</v>
      </c>
      <c r="W566" s="63"/>
      <c r="X566" s="451">
        <f>'Punten per wedstrijd'!D22</f>
        <v>4418.2999999999938</v>
      </c>
      <c r="Y566" s="331" t="s">
        <v>908</v>
      </c>
      <c r="Z566" s="63" t="s">
        <v>779</v>
      </c>
      <c r="AA566" s="63"/>
      <c r="AB566" s="451">
        <f>'Punten per wedstrijd'!D285</f>
        <v>519.39999999999964</v>
      </c>
      <c r="AC566" s="331" t="s">
        <v>908</v>
      </c>
      <c r="AD566" s="277" t="s">
        <v>3361</v>
      </c>
      <c r="AE566" s="63"/>
      <c r="AF566" s="451">
        <f>'Punten per wedstrijd'!D469</f>
        <v>399.59999999999997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153</v>
      </c>
      <c r="C567" s="63"/>
      <c r="D567" s="451">
        <f>'Punten per wedstrijd'!D749</f>
        <v>4827.5999999999949</v>
      </c>
      <c r="E567" s="331" t="s">
        <v>909</v>
      </c>
      <c r="F567" s="63" t="s">
        <v>763</v>
      </c>
      <c r="G567" s="63"/>
      <c r="H567" s="451">
        <f>'Punten per wedstrijd'!D165</f>
        <v>4726.8000000000065</v>
      </c>
      <c r="I567" s="331" t="s">
        <v>909</v>
      </c>
      <c r="J567" s="63" t="s">
        <v>3378</v>
      </c>
      <c r="K567" s="63"/>
      <c r="L567" s="451">
        <f>'Punten per wedstrijd'!D383</f>
        <v>1019.600000000004</v>
      </c>
      <c r="M567" s="331" t="s">
        <v>909</v>
      </c>
      <c r="N567" s="277" t="s">
        <v>2021</v>
      </c>
      <c r="O567" s="63"/>
      <c r="P567" s="451">
        <f>'Punten per wedstrijd'!D533</f>
        <v>189.69999999999828</v>
      </c>
      <c r="Q567" s="331" t="s">
        <v>909</v>
      </c>
      <c r="R567" s="63" t="s">
        <v>154</v>
      </c>
      <c r="S567" s="331"/>
      <c r="T567" s="451">
        <f>'Punten per wedstrijd'!D694</f>
        <v>0</v>
      </c>
      <c r="U567" s="331" t="s">
        <v>909</v>
      </c>
      <c r="V567" s="28" t="s">
        <v>21</v>
      </c>
      <c r="W567" s="63"/>
      <c r="X567" s="451">
        <f>'Punten per wedstrijd'!D51</f>
        <v>4414.5999999999922</v>
      </c>
      <c r="Y567" s="331" t="s">
        <v>909</v>
      </c>
      <c r="Z567" s="219" t="s">
        <v>1655</v>
      </c>
      <c r="AA567" s="63"/>
      <c r="AB567" s="451">
        <f>'Punten per wedstrijd'!D238</f>
        <v>519.09999999999854</v>
      </c>
      <c r="AC567" s="331" t="s">
        <v>909</v>
      </c>
      <c r="AD567" s="63" t="s">
        <v>796</v>
      </c>
      <c r="AE567" s="63"/>
      <c r="AF567" s="451">
        <f>'Punten per wedstrijd'!D466</f>
        <v>397.89999999999975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277" t="s">
        <v>2048</v>
      </c>
      <c r="C568" s="63"/>
      <c r="D568" s="451">
        <f>'Punten per wedstrijd'!D806</f>
        <v>4823.6999999999989</v>
      </c>
      <c r="E568" s="331" t="s">
        <v>910</v>
      </c>
      <c r="F568" s="63" t="s">
        <v>771</v>
      </c>
      <c r="G568" s="63"/>
      <c r="H568" s="451">
        <f>'Punten per wedstrijd'!D120</f>
        <v>4643.800000000002</v>
      </c>
      <c r="I568" s="331" t="s">
        <v>910</v>
      </c>
      <c r="J568" s="277" t="s">
        <v>3361</v>
      </c>
      <c r="K568" s="63"/>
      <c r="L568" s="451">
        <f>'Punten per wedstrijd'!D365</f>
        <v>1017.8000000000146</v>
      </c>
      <c r="M568" s="331" t="s">
        <v>910</v>
      </c>
      <c r="N568" s="277" t="s">
        <v>2048</v>
      </c>
      <c r="O568" s="63"/>
      <c r="P568" s="451">
        <f>'Punten per wedstrijd'!D598</f>
        <v>189.09999999999661</v>
      </c>
      <c r="Q568" s="331" t="s">
        <v>910</v>
      </c>
      <c r="R568" s="63" t="s">
        <v>3378</v>
      </c>
      <c r="S568" s="331"/>
      <c r="T568" s="451">
        <f>'Punten per wedstrijd'!D695</f>
        <v>0</v>
      </c>
      <c r="U568" s="331" t="s">
        <v>910</v>
      </c>
      <c r="V568" s="63" t="s">
        <v>782</v>
      </c>
      <c r="W568" s="63"/>
      <c r="X568" s="451">
        <f>'Punten per wedstrijd'!D92</f>
        <v>4381.0000000000027</v>
      </c>
      <c r="Y568" s="331" t="s">
        <v>910</v>
      </c>
      <c r="Z568" s="63" t="s">
        <v>778</v>
      </c>
      <c r="AA568" s="63"/>
      <c r="AB568" s="451">
        <f>'Punten per wedstrijd'!D277</f>
        <v>510.09999999999985</v>
      </c>
      <c r="AC568" s="331" t="s">
        <v>910</v>
      </c>
      <c r="AD568" s="63" t="s">
        <v>763</v>
      </c>
      <c r="AE568" s="63"/>
      <c r="AF568" s="451">
        <f>'Punten per wedstrijd'!D477</f>
        <v>395.00000000000011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3364</v>
      </c>
      <c r="C569" s="63"/>
      <c r="D569" s="451">
        <f>'Punten per wedstrijd'!D748</f>
        <v>4799.2000000000062</v>
      </c>
      <c r="E569" s="331" t="s">
        <v>911</v>
      </c>
      <c r="F569" s="219" t="s">
        <v>1656</v>
      </c>
      <c r="G569" s="63"/>
      <c r="H569" s="451">
        <f>'Punten per wedstrijd'!D169</f>
        <v>4613.25</v>
      </c>
      <c r="I569" s="331" t="s">
        <v>911</v>
      </c>
      <c r="J569" s="63" t="s">
        <v>728</v>
      </c>
      <c r="K569" s="63"/>
      <c r="L569" s="451">
        <f>'Punten per wedstrijd'!D343</f>
        <v>1010.9000000000012</v>
      </c>
      <c r="M569" s="331" t="s">
        <v>911</v>
      </c>
      <c r="N569" s="63" t="s">
        <v>3376</v>
      </c>
      <c r="O569" s="63"/>
      <c r="P569" s="451">
        <f>'Punten per wedstrijd'!D605</f>
        <v>187.8000000000003</v>
      </c>
      <c r="Q569" s="331" t="s">
        <v>911</v>
      </c>
      <c r="R569" s="28" t="s">
        <v>142</v>
      </c>
      <c r="S569" s="331"/>
      <c r="T569" s="451">
        <f>'Punten per wedstrijd'!D697</f>
        <v>0</v>
      </c>
      <c r="U569" s="331" t="s">
        <v>911</v>
      </c>
      <c r="V569" s="63" t="s">
        <v>3373</v>
      </c>
      <c r="W569" s="63"/>
      <c r="X569" s="451">
        <f>'Punten per wedstrijd'!D83</f>
        <v>4329.3999999999942</v>
      </c>
      <c r="Y569" s="331" t="s">
        <v>911</v>
      </c>
      <c r="Z569" s="63" t="s">
        <v>154</v>
      </c>
      <c r="AA569" s="63"/>
      <c r="AB569" s="451">
        <f>'Punten per wedstrijd'!D278</f>
        <v>506.90000000000475</v>
      </c>
      <c r="AC569" s="331" t="s">
        <v>911</v>
      </c>
      <c r="AD569" s="63" t="s">
        <v>749</v>
      </c>
      <c r="AE569" s="63"/>
      <c r="AF569" s="451">
        <f>'Punten per wedstrijd'!D495</f>
        <v>393.9999999999996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3375</v>
      </c>
      <c r="C570" s="63"/>
      <c r="D570" s="451">
        <f>'Punten per wedstrijd'!D761</f>
        <v>4770.9999999999964</v>
      </c>
      <c r="E570" s="331" t="s">
        <v>912</v>
      </c>
      <c r="F570" s="63" t="s">
        <v>782</v>
      </c>
      <c r="G570" s="63"/>
      <c r="H570" s="451">
        <f>'Punten per wedstrijd'!D196</f>
        <v>4590.5999999999967</v>
      </c>
      <c r="I570" s="331" t="s">
        <v>912</v>
      </c>
      <c r="J570" s="277" t="s">
        <v>2008</v>
      </c>
      <c r="K570" s="63"/>
      <c r="L570" s="451">
        <f>'Punten per wedstrijd'!D318</f>
        <v>997.09999999998786</v>
      </c>
      <c r="M570" s="331" t="s">
        <v>912</v>
      </c>
      <c r="N570" s="63" t="s">
        <v>3367</v>
      </c>
      <c r="O570" s="63"/>
      <c r="P570" s="451">
        <f>'Punten per wedstrijd'!D543</f>
        <v>186.49999999999588</v>
      </c>
      <c r="Q570" s="331" t="s">
        <v>912</v>
      </c>
      <c r="R570" s="63" t="s">
        <v>738</v>
      </c>
      <c r="S570" s="331"/>
      <c r="T570" s="451">
        <f>'Punten per wedstrijd'!D698</f>
        <v>0</v>
      </c>
      <c r="U570" s="331" t="s">
        <v>912</v>
      </c>
      <c r="V570" s="277" t="s">
        <v>1</v>
      </c>
      <c r="W570" s="63"/>
      <c r="X570" s="451">
        <f>'Punten per wedstrijd'!D12</f>
        <v>4244.5000000000091</v>
      </c>
      <c r="Y570" s="331" t="s">
        <v>912</v>
      </c>
      <c r="Z570" s="277" t="s">
        <v>25</v>
      </c>
      <c r="AA570" s="63"/>
      <c r="AB570" s="451">
        <f>'Punten per wedstrijd'!D271</f>
        <v>502.79999999999831</v>
      </c>
      <c r="AC570" s="331" t="s">
        <v>912</v>
      </c>
      <c r="AD570" s="63" t="s">
        <v>9</v>
      </c>
      <c r="AE570" s="63"/>
      <c r="AF570" s="451">
        <f>'Punten per wedstrijd'!D441</f>
        <v>392.89999999999986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762</v>
      </c>
      <c r="C571" s="63"/>
      <c r="D571" s="451">
        <f>'Punten per wedstrijd'!D786</f>
        <v>4726.0499999999975</v>
      </c>
      <c r="E571" s="331" t="s">
        <v>913</v>
      </c>
      <c r="F571" s="277" t="s">
        <v>2005</v>
      </c>
      <c r="G571" s="63"/>
      <c r="H571" s="451">
        <f>'Punten per wedstrijd'!D143</f>
        <v>4552.4999999999927</v>
      </c>
      <c r="I571" s="331" t="s">
        <v>913</v>
      </c>
      <c r="J571" s="63" t="s">
        <v>3373</v>
      </c>
      <c r="K571" s="63"/>
      <c r="L571" s="451">
        <f>'Punten per wedstrijd'!D395</f>
        <v>991.79999999999507</v>
      </c>
      <c r="M571" s="331" t="s">
        <v>913</v>
      </c>
      <c r="N571" s="219" t="s">
        <v>1657</v>
      </c>
      <c r="O571" s="63"/>
      <c r="P571" s="451">
        <f>'Punten per wedstrijd'!D527</f>
        <v>186.29999999999632</v>
      </c>
      <c r="Q571" s="331" t="s">
        <v>913</v>
      </c>
      <c r="R571" s="219" t="s">
        <v>1660</v>
      </c>
      <c r="S571" s="331"/>
      <c r="T571" s="451">
        <f>'Punten per wedstrijd'!D699</f>
        <v>0</v>
      </c>
      <c r="U571" s="331" t="s">
        <v>913</v>
      </c>
      <c r="V571" s="63" t="s">
        <v>3376</v>
      </c>
      <c r="W571" s="63"/>
      <c r="X571" s="451">
        <f>'Punten per wedstrijd'!D85</f>
        <v>4232.2999999999984</v>
      </c>
      <c r="Y571" s="331" t="s">
        <v>913</v>
      </c>
      <c r="Z571" s="63" t="s">
        <v>771</v>
      </c>
      <c r="AA571" s="63"/>
      <c r="AB571" s="451">
        <f>'Punten per wedstrijd'!D224</f>
        <v>500.50000000000119</v>
      </c>
      <c r="AC571" s="331" t="s">
        <v>913</v>
      </c>
      <c r="AD571" s="63" t="s">
        <v>3366</v>
      </c>
      <c r="AE571" s="63"/>
      <c r="AF571" s="451">
        <f>'Punten per wedstrijd'!D482</f>
        <v>391.20000000000044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764</v>
      </c>
      <c r="C572" s="63"/>
      <c r="D572" s="451">
        <f>'Punten per wedstrijd'!D800</f>
        <v>4698.3500000000076</v>
      </c>
      <c r="E572" s="331" t="s">
        <v>914</v>
      </c>
      <c r="F572" s="63" t="s">
        <v>728</v>
      </c>
      <c r="G572" s="63"/>
      <c r="H572" s="451">
        <f>'Punten per wedstrijd'!D135</f>
        <v>4524.2999999999975</v>
      </c>
      <c r="I572" s="331" t="s">
        <v>914</v>
      </c>
      <c r="J572" s="277" t="s">
        <v>2155</v>
      </c>
      <c r="K572" s="63"/>
      <c r="L572" s="451">
        <f>'Punten per wedstrijd'!D394</f>
        <v>971.69999999999004</v>
      </c>
      <c r="M572" s="331" t="s">
        <v>914</v>
      </c>
      <c r="N572" s="219" t="s">
        <v>1660</v>
      </c>
      <c r="O572" s="63"/>
      <c r="P572" s="451">
        <f>'Punten per wedstrijd'!D595</f>
        <v>185.89999999998122</v>
      </c>
      <c r="Q572" s="331" t="s">
        <v>914</v>
      </c>
      <c r="R572" s="63" t="s">
        <v>3393</v>
      </c>
      <c r="S572" s="331"/>
      <c r="T572" s="451">
        <f>'Punten per wedstrijd'!D700</f>
        <v>0</v>
      </c>
      <c r="U572" s="331" t="s">
        <v>914</v>
      </c>
      <c r="V572" s="63" t="s">
        <v>3372</v>
      </c>
      <c r="W572" s="63"/>
      <c r="X572" s="451">
        <f>'Punten per wedstrijd'!D45</f>
        <v>4190.6000000000104</v>
      </c>
      <c r="Y572" s="331" t="s">
        <v>914</v>
      </c>
      <c r="Z572" s="277" t="s">
        <v>1</v>
      </c>
      <c r="AA572" s="63"/>
      <c r="AB572" s="451">
        <f>'Punten per wedstrijd'!D220</f>
        <v>495.30000000000041</v>
      </c>
      <c r="AC572" s="331" t="s">
        <v>914</v>
      </c>
      <c r="AD572" s="277" t="s">
        <v>2051</v>
      </c>
      <c r="AE572" s="63"/>
      <c r="AF572" s="451">
        <f>'Punten per wedstrijd'!D433</f>
        <v>390.10000000000014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796</v>
      </c>
      <c r="C573" s="63"/>
      <c r="D573" s="451">
        <f>'Punten per wedstrijd'!D778</f>
        <v>4644.3999999999978</v>
      </c>
      <c r="E573" s="331" t="s">
        <v>915</v>
      </c>
      <c r="F573" s="63" t="s">
        <v>3371</v>
      </c>
      <c r="G573" s="63"/>
      <c r="H573" s="451">
        <f>'Punten per wedstrijd'!D159</f>
        <v>4517.9999999999973</v>
      </c>
      <c r="I573" s="331" t="s">
        <v>915</v>
      </c>
      <c r="J573" s="63" t="s">
        <v>3372</v>
      </c>
      <c r="K573" s="63"/>
      <c r="L573" s="451">
        <f>'Punten per wedstrijd'!D357</f>
        <v>971.10000000000844</v>
      </c>
      <c r="M573" s="331" t="s">
        <v>915</v>
      </c>
      <c r="N573" s="63" t="s">
        <v>180</v>
      </c>
      <c r="O573" s="63"/>
      <c r="P573" s="451">
        <f>'Punten per wedstrijd'!D618</f>
        <v>185.19999999999266</v>
      </c>
      <c r="Q573" s="331" t="s">
        <v>915</v>
      </c>
      <c r="R573" s="63" t="s">
        <v>779</v>
      </c>
      <c r="S573" s="331"/>
      <c r="T573" s="451">
        <f>'Punten per wedstrijd'!D701</f>
        <v>0</v>
      </c>
      <c r="U573" s="331" t="s">
        <v>915</v>
      </c>
      <c r="V573" s="63" t="s">
        <v>755</v>
      </c>
      <c r="W573" s="63"/>
      <c r="X573" s="451">
        <f>'Punten per wedstrijd'!D91</f>
        <v>4171.9999999999964</v>
      </c>
      <c r="Y573" s="331" t="s">
        <v>915</v>
      </c>
      <c r="Z573" s="277" t="s">
        <v>2000</v>
      </c>
      <c r="AA573" s="63"/>
      <c r="AB573" s="451">
        <f>'Punten per wedstrijd'!D294</f>
        <v>494.2999999999987</v>
      </c>
      <c r="AC573" s="331" t="s">
        <v>915</v>
      </c>
      <c r="AD573" s="63" t="s">
        <v>733</v>
      </c>
      <c r="AE573" s="63"/>
      <c r="AF573" s="451">
        <f>'Punten per wedstrijd'!D500</f>
        <v>388.7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790</v>
      </c>
      <c r="C574" s="63"/>
      <c r="D574" s="451">
        <f>'Punten per wedstrijd'!D817</f>
        <v>4580.4999999999964</v>
      </c>
      <c r="E574" s="331" t="s">
        <v>916</v>
      </c>
      <c r="F574" s="63" t="s">
        <v>3369</v>
      </c>
      <c r="G574" s="63"/>
      <c r="H574" s="451">
        <f>'Punten per wedstrijd'!D147</f>
        <v>4409.0000000000055</v>
      </c>
      <c r="I574" s="331" t="s">
        <v>916</v>
      </c>
      <c r="J574" s="63" t="s">
        <v>3367</v>
      </c>
      <c r="K574" s="63"/>
      <c r="L574" s="451">
        <f>'Punten per wedstrijd'!D335</f>
        <v>970.70000000000027</v>
      </c>
      <c r="M574" s="331" t="s">
        <v>916</v>
      </c>
      <c r="N574" s="63" t="s">
        <v>796</v>
      </c>
      <c r="O574" s="63"/>
      <c r="P574" s="451">
        <f>'Punten per wedstrijd'!D570</f>
        <v>181.39999999999242</v>
      </c>
      <c r="Q574" s="331" t="s">
        <v>916</v>
      </c>
      <c r="R574" s="277" t="s">
        <v>2048</v>
      </c>
      <c r="S574" s="331"/>
      <c r="T574" s="451">
        <f>'Punten per wedstrijd'!D702</f>
        <v>0</v>
      </c>
      <c r="U574" s="331" t="s">
        <v>916</v>
      </c>
      <c r="V574" s="277" t="s">
        <v>2008</v>
      </c>
      <c r="W574" s="63"/>
      <c r="X574" s="451">
        <f>'Punten per wedstrijd'!D6</f>
        <v>4133.9000000000005</v>
      </c>
      <c r="Y574" s="331" t="s">
        <v>916</v>
      </c>
      <c r="Z574" s="63" t="s">
        <v>3377</v>
      </c>
      <c r="AA574" s="63"/>
      <c r="AB574" s="451">
        <f>'Punten per wedstrijd'!D268</f>
        <v>486.30000000000092</v>
      </c>
      <c r="AC574" s="331" t="s">
        <v>916</v>
      </c>
      <c r="AD574" s="277" t="s">
        <v>27</v>
      </c>
      <c r="AE574" s="63"/>
      <c r="AF574" s="451">
        <f>'Punten per wedstrijd'!D484</f>
        <v>382.20000000000005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728</v>
      </c>
      <c r="C575" s="63"/>
      <c r="D575" s="451">
        <f>'Punten per wedstrijd'!D759</f>
        <v>4548.8999999999996</v>
      </c>
      <c r="E575" s="331" t="s">
        <v>917</v>
      </c>
      <c r="F575" s="277" t="s">
        <v>2022</v>
      </c>
      <c r="G575" s="63"/>
      <c r="H575" s="451">
        <f>'Punten per wedstrijd'!D126</f>
        <v>4261.0999999999976</v>
      </c>
      <c r="I575" s="331" t="s">
        <v>917</v>
      </c>
      <c r="J575" s="277" t="s">
        <v>2009</v>
      </c>
      <c r="K575" s="63"/>
      <c r="L575" s="451">
        <f>'Punten per wedstrijd'!D344</f>
        <v>969.00000000000546</v>
      </c>
      <c r="M575" s="331" t="s">
        <v>917</v>
      </c>
      <c r="N575" s="277" t="s">
        <v>2028</v>
      </c>
      <c r="O575" s="63"/>
      <c r="P575" s="451">
        <f>'Punten per wedstrijd'!D617</f>
        <v>178.99999999999591</v>
      </c>
      <c r="Q575" s="331" t="s">
        <v>917</v>
      </c>
      <c r="R575" s="63" t="s">
        <v>749</v>
      </c>
      <c r="S575" s="331"/>
      <c r="T575" s="451">
        <f>'Punten per wedstrijd'!D703</f>
        <v>0</v>
      </c>
      <c r="U575" s="331" t="s">
        <v>917</v>
      </c>
      <c r="V575" s="63" t="s">
        <v>154</v>
      </c>
      <c r="W575" s="63"/>
      <c r="X575" s="451">
        <f>'Punten per wedstrijd'!D70</f>
        <v>4111.9000000000142</v>
      </c>
      <c r="Y575" s="331" t="s">
        <v>917</v>
      </c>
      <c r="Z575" s="277" t="s">
        <v>13</v>
      </c>
      <c r="AA575" s="63"/>
      <c r="AB575" s="451">
        <f>'Punten per wedstrijd'!D243</f>
        <v>480.40000000000077</v>
      </c>
      <c r="AC575" s="331" t="s">
        <v>917</v>
      </c>
      <c r="AD575" s="63" t="s">
        <v>755</v>
      </c>
      <c r="AE575" s="63"/>
      <c r="AF575" s="451">
        <f>'Punten per wedstrijd'!D507</f>
        <v>378.90000000000003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1">
        <f>'Punten per wedstrijd'!D735</f>
        <v>4546.1500000000033</v>
      </c>
      <c r="E576" s="331" t="s">
        <v>918</v>
      </c>
      <c r="F576" s="277" t="s">
        <v>2051</v>
      </c>
      <c r="G576" s="63"/>
      <c r="H576" s="451">
        <f>'Punten per wedstrijd'!D121</f>
        <v>4236.8999999999969</v>
      </c>
      <c r="I576" s="331" t="s">
        <v>918</v>
      </c>
      <c r="J576" s="277" t="s">
        <v>2005</v>
      </c>
      <c r="K576" s="63"/>
      <c r="L576" s="451">
        <f>'Punten per wedstrijd'!D351</f>
        <v>956.399999999996</v>
      </c>
      <c r="M576" s="331" t="s">
        <v>918</v>
      </c>
      <c r="N576" s="63" t="s">
        <v>782</v>
      </c>
      <c r="O576" s="63"/>
      <c r="P576" s="451">
        <f>'Punten per wedstrijd'!D612</f>
        <v>170.7000000000011</v>
      </c>
      <c r="Q576" s="331" t="s">
        <v>918</v>
      </c>
      <c r="R576" s="63" t="s">
        <v>748</v>
      </c>
      <c r="S576" s="331"/>
      <c r="T576" s="451">
        <f>'Punten per wedstrijd'!D704</f>
        <v>0</v>
      </c>
      <c r="U576" s="331" t="s">
        <v>918</v>
      </c>
      <c r="V576" s="277" t="s">
        <v>2155</v>
      </c>
      <c r="W576" s="63"/>
      <c r="X576" s="451">
        <f>'Punten per wedstrijd'!D82</f>
        <v>4108.1999999999907</v>
      </c>
      <c r="Y576" s="331" t="s">
        <v>918</v>
      </c>
      <c r="Z576" s="63" t="s">
        <v>180</v>
      </c>
      <c r="AA576" s="63"/>
      <c r="AB576" s="451">
        <f>'Punten per wedstrijd'!D306</f>
        <v>478.30000000000183</v>
      </c>
      <c r="AC576" s="331" t="s">
        <v>918</v>
      </c>
      <c r="AD576" s="63" t="s">
        <v>734</v>
      </c>
      <c r="AE576" s="63"/>
      <c r="AF576" s="451">
        <f>'Punten per wedstrijd'!D452</f>
        <v>378.79999999999984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1">
        <f>'Punten per wedstrijd'!D789</f>
        <v>4508.3500000000004</v>
      </c>
      <c r="E577" s="331" t="s">
        <v>919</v>
      </c>
      <c r="F577" s="63" t="s">
        <v>790</v>
      </c>
      <c r="G577" s="63"/>
      <c r="H577" s="451">
        <f>'Punten per wedstrijd'!D193</f>
        <v>4208.8999999999942</v>
      </c>
      <c r="I577" s="331" t="s">
        <v>919</v>
      </c>
      <c r="J577" s="277" t="s">
        <v>1</v>
      </c>
      <c r="K577" s="63"/>
      <c r="L577" s="451">
        <f>'Punten per wedstrijd'!D324</f>
        <v>956.20000000002392</v>
      </c>
      <c r="M577" s="331" t="s">
        <v>919</v>
      </c>
      <c r="N577" s="63" t="s">
        <v>728</v>
      </c>
      <c r="O577" s="63"/>
      <c r="P577" s="451">
        <f>'Punten per wedstrijd'!D551</f>
        <v>169.10000000000281</v>
      </c>
      <c r="Q577" s="331" t="s">
        <v>919</v>
      </c>
      <c r="R577" s="277" t="s">
        <v>2155</v>
      </c>
      <c r="S577" s="331"/>
      <c r="T577" s="451">
        <f>'Punten per wedstrijd'!D706</f>
        <v>0</v>
      </c>
      <c r="U577" s="331" t="s">
        <v>919</v>
      </c>
      <c r="V577" s="63" t="s">
        <v>733</v>
      </c>
      <c r="W577" s="63"/>
      <c r="X577" s="451">
        <f>'Punten per wedstrijd'!D84</f>
        <v>4078.5000000000095</v>
      </c>
      <c r="Y577" s="331" t="s">
        <v>919</v>
      </c>
      <c r="Z577" s="63" t="s">
        <v>3391</v>
      </c>
      <c r="AA577" s="63"/>
      <c r="AB577" s="451">
        <f>'Punten per wedstrijd'!D307</f>
        <v>459.29999999999961</v>
      </c>
      <c r="AC577" s="331" t="s">
        <v>919</v>
      </c>
      <c r="AD577" s="63" t="s">
        <v>746</v>
      </c>
      <c r="AE577" s="63"/>
      <c r="AF577" s="451">
        <f>'Punten per wedstrijd'!D483</f>
        <v>373.2000000000001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277" t="s">
        <v>27</v>
      </c>
      <c r="C578" s="63"/>
      <c r="D578" s="451">
        <f>'Punten per wedstrijd'!D796</f>
        <v>4488.1000000000113</v>
      </c>
      <c r="E578" s="331" t="s">
        <v>920</v>
      </c>
      <c r="F578" s="63" t="s">
        <v>3365</v>
      </c>
      <c r="G578" s="63"/>
      <c r="H578" s="451">
        <f>'Punten per wedstrijd'!D132</f>
        <v>4148.5</v>
      </c>
      <c r="I578" s="331" t="s">
        <v>920</v>
      </c>
      <c r="J578" s="63" t="s">
        <v>753</v>
      </c>
      <c r="K578" s="63"/>
      <c r="L578" s="451">
        <f>'Punten per wedstrijd'!D414</f>
        <v>939.49999999999898</v>
      </c>
      <c r="M578" s="331" t="s">
        <v>920</v>
      </c>
      <c r="N578" s="277" t="s">
        <v>13</v>
      </c>
      <c r="O578" s="63"/>
      <c r="P578" s="451">
        <f>'Punten per wedstrijd'!D555</f>
        <v>168.7000000000055</v>
      </c>
      <c r="Q578" s="331" t="s">
        <v>920</v>
      </c>
      <c r="R578" s="63" t="s">
        <v>3373</v>
      </c>
      <c r="S578" s="331"/>
      <c r="T578" s="451">
        <f>'Punten per wedstrijd'!D707</f>
        <v>0</v>
      </c>
      <c r="U578" s="331" t="s">
        <v>920</v>
      </c>
      <c r="V578" s="277" t="s">
        <v>2048</v>
      </c>
      <c r="W578" s="63"/>
      <c r="X578" s="451">
        <f>'Punten per wedstrijd'!D78</f>
        <v>4049.8999999999992</v>
      </c>
      <c r="Y578" s="331" t="s">
        <v>920</v>
      </c>
      <c r="Z578" s="219" t="s">
        <v>1652</v>
      </c>
      <c r="AA578" s="63"/>
      <c r="AB578" s="451">
        <f>'Punten per wedstrijd'!D217</f>
        <v>458.80000000000121</v>
      </c>
      <c r="AC578" s="331" t="s">
        <v>920</v>
      </c>
      <c r="AD578" s="63" t="s">
        <v>3376</v>
      </c>
      <c r="AE578" s="63"/>
      <c r="AF578" s="451">
        <f>'Punten per wedstrijd'!D501</f>
        <v>372.60000000000014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3366</v>
      </c>
      <c r="C579" s="63"/>
      <c r="D579" s="451">
        <f>'Punten per wedstrijd'!D794</f>
        <v>4479.7999999999975</v>
      </c>
      <c r="E579" s="331" t="s">
        <v>921</v>
      </c>
      <c r="F579" s="277" t="s">
        <v>1</v>
      </c>
      <c r="G579" s="63"/>
      <c r="H579" s="451">
        <f>'Punten per wedstrijd'!D116</f>
        <v>4058.7000000000112</v>
      </c>
      <c r="I579" s="331" t="s">
        <v>921</v>
      </c>
      <c r="J579" s="277" t="s">
        <v>2024</v>
      </c>
      <c r="K579" s="63"/>
      <c r="L579" s="451">
        <f>'Punten per wedstrijd'!D366</f>
        <v>937.50000000000216</v>
      </c>
      <c r="M579" s="331" t="s">
        <v>921</v>
      </c>
      <c r="N579" s="63" t="s">
        <v>3374</v>
      </c>
      <c r="O579" s="63"/>
      <c r="P579" s="451">
        <f>'Punten per wedstrijd'!D525</f>
        <v>166.50000000000236</v>
      </c>
      <c r="Q579" s="331" t="s">
        <v>921</v>
      </c>
      <c r="R579" s="63" t="s">
        <v>733</v>
      </c>
      <c r="S579" s="331"/>
      <c r="T579" s="451">
        <f>'Punten per wedstrijd'!D708</f>
        <v>0</v>
      </c>
      <c r="U579" s="331" t="s">
        <v>921</v>
      </c>
      <c r="V579" s="63" t="s">
        <v>749</v>
      </c>
      <c r="W579" s="63"/>
      <c r="X579" s="451">
        <f>'Punten per wedstrijd'!D79</f>
        <v>4018.500000000015</v>
      </c>
      <c r="Y579" s="331" t="s">
        <v>921</v>
      </c>
      <c r="Z579" s="277" t="s">
        <v>2005</v>
      </c>
      <c r="AA579" s="63"/>
      <c r="AB579" s="451">
        <f>'Punten per wedstrijd'!D247</f>
        <v>453.3999999999964</v>
      </c>
      <c r="AC579" s="331" t="s">
        <v>921</v>
      </c>
      <c r="AD579" s="28" t="s">
        <v>142</v>
      </c>
      <c r="AE579" s="63"/>
      <c r="AF579" s="451">
        <f>'Punten per wedstrijd'!D489</f>
        <v>366.99999999999955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277" t="s">
        <v>1</v>
      </c>
      <c r="C580" s="63"/>
      <c r="D580" s="451">
        <f>'Punten per wedstrijd'!D740</f>
        <v>4438.0000000000073</v>
      </c>
      <c r="E580" s="331" t="s">
        <v>922</v>
      </c>
      <c r="F580" s="63" t="s">
        <v>3374</v>
      </c>
      <c r="G580" s="63"/>
      <c r="H580" s="451">
        <f>'Punten per wedstrijd'!D109</f>
        <v>4058.7000000000021</v>
      </c>
      <c r="I580" s="331" t="s">
        <v>922</v>
      </c>
      <c r="J580" s="277" t="s">
        <v>23</v>
      </c>
      <c r="K580" s="63"/>
      <c r="L580" s="451">
        <f>'Punten per wedstrijd'!D374</f>
        <v>928.99999999999443</v>
      </c>
      <c r="M580" s="331" t="s">
        <v>922</v>
      </c>
      <c r="N580" s="63" t="s">
        <v>3368</v>
      </c>
      <c r="O580" s="63"/>
      <c r="P580" s="451">
        <f>'Punten per wedstrijd'!D567</f>
        <v>165.8000000000074</v>
      </c>
      <c r="Q580" s="331" t="s">
        <v>922</v>
      </c>
      <c r="R580" s="63" t="s">
        <v>3376</v>
      </c>
      <c r="S580" s="331"/>
      <c r="T580" s="451">
        <f>'Punten per wedstrijd'!D709</f>
        <v>0</v>
      </c>
      <c r="U580" s="331" t="s">
        <v>922</v>
      </c>
      <c r="V580" s="219" t="s">
        <v>1643</v>
      </c>
      <c r="W580" s="63"/>
      <c r="X580" s="451">
        <f>'Punten per wedstrijd'!D46</f>
        <v>4000.699999999993</v>
      </c>
      <c r="Y580" s="331" t="s">
        <v>922</v>
      </c>
      <c r="Z580" s="63" t="s">
        <v>753</v>
      </c>
      <c r="AA580" s="63"/>
      <c r="AB580" s="451">
        <f>'Punten per wedstrijd'!D310</f>
        <v>426.49999999999994</v>
      </c>
      <c r="AC580" s="331" t="s">
        <v>922</v>
      </c>
      <c r="AD580" s="277" t="s">
        <v>17</v>
      </c>
      <c r="AE580" s="63"/>
      <c r="AF580" s="451">
        <f>'Punten per wedstrijd'!D456</f>
        <v>364.5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3369</v>
      </c>
      <c r="C581" s="63"/>
      <c r="D581" s="451">
        <f>'Punten per wedstrijd'!D771</f>
        <v>4403.0499999999993</v>
      </c>
      <c r="E581" s="331" t="s">
        <v>923</v>
      </c>
      <c r="F581" s="63" t="s">
        <v>755</v>
      </c>
      <c r="G581" s="63"/>
      <c r="H581" s="451">
        <f>'Punten per wedstrijd'!D195</f>
        <v>4038.6999999999889</v>
      </c>
      <c r="I581" s="331" t="s">
        <v>923</v>
      </c>
      <c r="J581" s="63" t="s">
        <v>796</v>
      </c>
      <c r="K581" s="63"/>
      <c r="L581" s="451">
        <f>'Punten per wedstrijd'!D362</f>
        <v>928.89999999999236</v>
      </c>
      <c r="M581" s="331" t="s">
        <v>923</v>
      </c>
      <c r="N581" s="277" t="s">
        <v>2023</v>
      </c>
      <c r="O581" s="63"/>
      <c r="P581" s="451">
        <f>'Punten per wedstrijd'!D549</f>
        <v>165.19999999998976</v>
      </c>
      <c r="Q581" s="331" t="s">
        <v>923</v>
      </c>
      <c r="R581" s="277" t="s">
        <v>2000</v>
      </c>
      <c r="S581" s="331"/>
      <c r="T581" s="451">
        <f>'Punten per wedstrijd'!D710</f>
        <v>0</v>
      </c>
      <c r="U581" s="331" t="s">
        <v>923</v>
      </c>
      <c r="V581" s="277" t="s">
        <v>2051</v>
      </c>
      <c r="W581" s="63"/>
      <c r="X581" s="451">
        <f>'Punten per wedstrijd'!D17</f>
        <v>3990.7999999999965</v>
      </c>
      <c r="Y581" s="331" t="s">
        <v>923</v>
      </c>
      <c r="Z581" s="277" t="s">
        <v>23</v>
      </c>
      <c r="AA581" s="63"/>
      <c r="AB581" s="451">
        <f>'Punten per wedstrijd'!D270</f>
        <v>425.20000000000181</v>
      </c>
      <c r="AC581" s="331" t="s">
        <v>923</v>
      </c>
      <c r="AD581" s="63" t="s">
        <v>3364</v>
      </c>
      <c r="AE581" s="63"/>
      <c r="AF581" s="451">
        <f>'Punten per wedstrijd'!D436</f>
        <v>358.99999999999994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2001</v>
      </c>
      <c r="C582" s="63"/>
      <c r="D582" s="451">
        <f>'Punten per wedstrijd'!D736</f>
        <v>4189.5000000000027</v>
      </c>
      <c r="E582" s="331" t="s">
        <v>924</v>
      </c>
      <c r="F582" s="277" t="s">
        <v>3361</v>
      </c>
      <c r="G582" s="63"/>
      <c r="H582" s="451">
        <f>'Punten per wedstrijd'!D157</f>
        <v>4010.800000000012</v>
      </c>
      <c r="I582" s="331" t="s">
        <v>924</v>
      </c>
      <c r="J582" s="277" t="s">
        <v>27</v>
      </c>
      <c r="K582" s="63"/>
      <c r="L582" s="451">
        <f>'Punten per wedstrijd'!D380</f>
        <v>913.00000000001296</v>
      </c>
      <c r="M582" s="331" t="s">
        <v>924</v>
      </c>
      <c r="N582" s="277" t="s">
        <v>23</v>
      </c>
      <c r="O582" s="63"/>
      <c r="P582" s="451">
        <f>'Punten per wedstrijd'!D582</f>
        <v>164.49999999999602</v>
      </c>
      <c r="Q582" s="331" t="s">
        <v>924</v>
      </c>
      <c r="R582" s="63" t="s">
        <v>3395</v>
      </c>
      <c r="S582" s="331"/>
      <c r="T582" s="451">
        <f>'Punten per wedstrijd'!D711</f>
        <v>0</v>
      </c>
      <c r="U582" s="331" t="s">
        <v>924</v>
      </c>
      <c r="V582" s="277" t="s">
        <v>2024</v>
      </c>
      <c r="W582" s="63"/>
      <c r="X582" s="451">
        <f>'Punten per wedstrijd'!D54</f>
        <v>3937.8000000000029</v>
      </c>
      <c r="Y582" s="331" t="s">
        <v>924</v>
      </c>
      <c r="Z582" s="219" t="s">
        <v>1660</v>
      </c>
      <c r="AA582" s="63"/>
      <c r="AB582" s="451">
        <f>'Punten per wedstrijd'!D283</f>
        <v>403.1999999999984</v>
      </c>
      <c r="AC582" s="331" t="s">
        <v>924</v>
      </c>
      <c r="AD582" s="277" t="s">
        <v>2024</v>
      </c>
      <c r="AE582" s="63"/>
      <c r="AF582" s="451">
        <f>'Punten per wedstrijd'!D470</f>
        <v>349.7999999999999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2050</v>
      </c>
      <c r="C583" s="63"/>
      <c r="D583" s="451">
        <f>'Punten per wedstrijd'!D809</f>
        <v>4046.699999999998</v>
      </c>
      <c r="E583" s="331" t="s">
        <v>925</v>
      </c>
      <c r="F583" s="63" t="s">
        <v>153</v>
      </c>
      <c r="G583" s="63"/>
      <c r="H583" s="451">
        <f>'Punten per wedstrijd'!D125</f>
        <v>3909.5999999999945</v>
      </c>
      <c r="I583" s="331" t="s">
        <v>925</v>
      </c>
      <c r="J583" s="63" t="s">
        <v>755</v>
      </c>
      <c r="K583" s="63"/>
      <c r="L583" s="451">
        <f>'Punten per wedstrijd'!D403</f>
        <v>911.19999999998561</v>
      </c>
      <c r="M583" s="331" t="s">
        <v>925</v>
      </c>
      <c r="N583" s="63" t="s">
        <v>757</v>
      </c>
      <c r="O583" s="63"/>
      <c r="P583" s="451">
        <f>'Punten per wedstrijd'!D561</f>
        <v>157.29999999999143</v>
      </c>
      <c r="Q583" s="331" t="s">
        <v>925</v>
      </c>
      <c r="R583" s="63" t="s">
        <v>790</v>
      </c>
      <c r="S583" s="331"/>
      <c r="T583" s="451">
        <f>'Punten per wedstrijd'!D713</f>
        <v>0</v>
      </c>
      <c r="U583" s="331" t="s">
        <v>925</v>
      </c>
      <c r="V583" s="63" t="s">
        <v>764</v>
      </c>
      <c r="W583" s="63"/>
      <c r="X583" s="451">
        <f>'Punten per wedstrijd'!D72</f>
        <v>3908.9999999999995</v>
      </c>
      <c r="Y583" s="331" t="s">
        <v>925</v>
      </c>
      <c r="Z583" s="277" t="s">
        <v>2023</v>
      </c>
      <c r="AA583" s="63"/>
      <c r="AB583" s="451">
        <f>'Punten per wedstrijd'!D237</f>
        <v>388.09999999999997</v>
      </c>
      <c r="AC583" s="331" t="s">
        <v>925</v>
      </c>
      <c r="AD583" s="277" t="s">
        <v>1</v>
      </c>
      <c r="AE583" s="63"/>
      <c r="AF583" s="451">
        <f>'Punten per wedstrijd'!D428</f>
        <v>347.29999999999961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3372</v>
      </c>
      <c r="C584" s="63"/>
      <c r="D584" s="451">
        <f>'Punten per wedstrijd'!D773</f>
        <v>4045.0000000000055</v>
      </c>
      <c r="E584" s="331" t="s">
        <v>926</v>
      </c>
      <c r="F584" s="277" t="s">
        <v>13</v>
      </c>
      <c r="G584" s="63"/>
      <c r="H584" s="451">
        <f>'Punten per wedstrijd'!D139</f>
        <v>3823.0000000000073</v>
      </c>
      <c r="I584" s="331" t="s">
        <v>926</v>
      </c>
      <c r="J584" s="277" t="s">
        <v>2048</v>
      </c>
      <c r="K584" s="63"/>
      <c r="L584" s="451">
        <f>'Punten per wedstrijd'!D390</f>
        <v>881.3999999999952</v>
      </c>
      <c r="M584" s="331" t="s">
        <v>926</v>
      </c>
      <c r="N584" s="63" t="s">
        <v>3366</v>
      </c>
      <c r="O584" s="63"/>
      <c r="P584" s="451">
        <f>'Punten per wedstrijd'!D586</f>
        <v>155.79999999999271</v>
      </c>
      <c r="Q584" s="331" t="s">
        <v>926</v>
      </c>
      <c r="R584" s="63" t="s">
        <v>782</v>
      </c>
      <c r="S584" s="331"/>
      <c r="T584" s="451">
        <f>'Punten per wedstrijd'!D716</f>
        <v>0</v>
      </c>
      <c r="U584" s="331" t="s">
        <v>926</v>
      </c>
      <c r="V584" s="219" t="s">
        <v>1644</v>
      </c>
      <c r="W584" s="63"/>
      <c r="X584" s="451">
        <f>'Punten per wedstrijd'!D57</f>
        <v>3821.0499999999997</v>
      </c>
      <c r="Y584" s="331" t="s">
        <v>926</v>
      </c>
      <c r="Z584" s="277" t="s">
        <v>2021</v>
      </c>
      <c r="AA584" s="63"/>
      <c r="AB584" s="451">
        <f>'Punten per wedstrijd'!D221</f>
        <v>388.00000000000131</v>
      </c>
      <c r="AC584" s="331" t="s">
        <v>926</v>
      </c>
      <c r="AD584" s="277" t="s">
        <v>2155</v>
      </c>
      <c r="AE584" s="63"/>
      <c r="AF584" s="451">
        <f>'Punten per wedstrijd'!D498</f>
        <v>334.99999999999966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219" t="s">
        <v>1656</v>
      </c>
      <c r="C585" s="63"/>
      <c r="D585" s="451">
        <f>'Punten per wedstrijd'!D793</f>
        <v>4009.4999999999945</v>
      </c>
      <c r="E585" s="331" t="s">
        <v>927</v>
      </c>
      <c r="F585" s="277" t="s">
        <v>2050</v>
      </c>
      <c r="G585" s="63"/>
      <c r="H585" s="451">
        <f>'Punten per wedstrijd'!D185</f>
        <v>3816.2000000000025</v>
      </c>
      <c r="I585" s="331" t="s">
        <v>927</v>
      </c>
      <c r="J585" s="63" t="s">
        <v>3391</v>
      </c>
      <c r="K585" s="63"/>
      <c r="L585" s="451">
        <f>'Punten per wedstrijd'!D411</f>
        <v>850.89999999997781</v>
      </c>
      <c r="M585" s="331" t="s">
        <v>927</v>
      </c>
      <c r="N585" s="277" t="s">
        <v>3362</v>
      </c>
      <c r="O585" s="63"/>
      <c r="P585" s="451">
        <f>'Punten per wedstrijd'!D623</f>
        <v>155.79999999999177</v>
      </c>
      <c r="Q585" s="331" t="s">
        <v>927</v>
      </c>
      <c r="R585" s="277" t="s">
        <v>33</v>
      </c>
      <c r="S585" s="331"/>
      <c r="T585" s="451">
        <f>'Punten per wedstrijd'!D717</f>
        <v>0</v>
      </c>
      <c r="U585" s="331" t="s">
        <v>927</v>
      </c>
      <c r="V585" s="63" t="s">
        <v>779</v>
      </c>
      <c r="W585" s="63"/>
      <c r="X585" s="451">
        <f>'Punten per wedstrijd'!D77</f>
        <v>3746.9000000000115</v>
      </c>
      <c r="Y585" s="331" t="s">
        <v>927</v>
      </c>
      <c r="Z585" s="277" t="s">
        <v>27</v>
      </c>
      <c r="AA585" s="63"/>
      <c r="AB585" s="451">
        <f>'Punten per wedstrijd'!D276</f>
        <v>386.10000000000542</v>
      </c>
      <c r="AC585" s="331" t="s">
        <v>927</v>
      </c>
      <c r="AD585" s="277" t="s">
        <v>2021</v>
      </c>
      <c r="AE585" s="63"/>
      <c r="AF585" s="451">
        <f>'Punten per wedstrijd'!D429</f>
        <v>330.09999999999957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3374</v>
      </c>
      <c r="C586" s="63"/>
      <c r="D586" s="451">
        <f>'Punten per wedstrijd'!D733</f>
        <v>4002.7499999999986</v>
      </c>
      <c r="E586" s="331" t="s">
        <v>928</v>
      </c>
      <c r="F586" s="63" t="s">
        <v>3377</v>
      </c>
      <c r="G586" s="63"/>
      <c r="H586" s="451">
        <f>'Punten per wedstrijd'!D164</f>
        <v>3788.7499999999882</v>
      </c>
      <c r="I586" s="331" t="s">
        <v>928</v>
      </c>
      <c r="J586" s="277" t="s">
        <v>3362</v>
      </c>
      <c r="K586" s="63"/>
      <c r="L586" s="451">
        <f>'Punten per wedstrijd'!D415</f>
        <v>834.49999999999397</v>
      </c>
      <c r="M586" s="331" t="s">
        <v>928</v>
      </c>
      <c r="N586" s="63" t="s">
        <v>3364</v>
      </c>
      <c r="O586" s="63"/>
      <c r="P586" s="451">
        <f>'Punten per wedstrijd'!D540</f>
        <v>150.49999999999994</v>
      </c>
      <c r="Q586" s="331" t="s">
        <v>928</v>
      </c>
      <c r="R586" s="28" t="s">
        <v>143</v>
      </c>
      <c r="S586" s="331"/>
      <c r="T586" s="451">
        <f>'Punten per wedstrijd'!D719</f>
        <v>0</v>
      </c>
      <c r="U586" s="331" t="s">
        <v>928</v>
      </c>
      <c r="V586" s="63" t="s">
        <v>753</v>
      </c>
      <c r="W586" s="63"/>
      <c r="X586" s="451">
        <f>'Punten per wedstrijd'!D102</f>
        <v>3736.4000000000055</v>
      </c>
      <c r="Y586" s="331" t="s">
        <v>928</v>
      </c>
      <c r="Z586" s="277" t="s">
        <v>2050</v>
      </c>
      <c r="AA586" s="63"/>
      <c r="AB586" s="451">
        <f>'Punten per wedstrijd'!D289</f>
        <v>372.20000000000198</v>
      </c>
      <c r="AC586" s="331" t="s">
        <v>928</v>
      </c>
      <c r="AD586" s="63" t="s">
        <v>3391</v>
      </c>
      <c r="AE586" s="63"/>
      <c r="AF586" s="451">
        <f>'Punten per wedstrijd'!D515</f>
        <v>316.69999999999993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63" t="s">
        <v>755</v>
      </c>
      <c r="C587" s="63"/>
      <c r="D587" s="451">
        <f>'Punten per wedstrijd'!D819</f>
        <v>3928.2999999999938</v>
      </c>
      <c r="E587" s="331" t="s">
        <v>929</v>
      </c>
      <c r="F587" s="277" t="s">
        <v>2048</v>
      </c>
      <c r="G587" s="63"/>
      <c r="H587" s="451">
        <f>'Punten per wedstrijd'!D182</f>
        <v>3620.0999999999876</v>
      </c>
      <c r="I587" s="331" t="s">
        <v>929</v>
      </c>
      <c r="J587" s="277" t="s">
        <v>2001</v>
      </c>
      <c r="K587" s="63"/>
      <c r="L587" s="451">
        <f>'Punten per wedstrijd'!D320</f>
        <v>811.90000000001089</v>
      </c>
      <c r="M587" s="331" t="s">
        <v>929</v>
      </c>
      <c r="N587" s="219" t="s">
        <v>1644</v>
      </c>
      <c r="O587" s="63"/>
      <c r="P587" s="451">
        <f>'Punten per wedstrijd'!D577</f>
        <v>148.94999999999726</v>
      </c>
      <c r="Q587" s="331" t="s">
        <v>929</v>
      </c>
      <c r="R587" s="219" t="s">
        <v>1662</v>
      </c>
      <c r="S587" s="331"/>
      <c r="T587" s="451">
        <f>'Punten per wedstrijd'!D720</f>
        <v>0</v>
      </c>
      <c r="U587" s="331" t="s">
        <v>929</v>
      </c>
      <c r="V587" s="63" t="s">
        <v>3364</v>
      </c>
      <c r="W587" s="63"/>
      <c r="X587" s="451">
        <f>'Punten per wedstrijd'!D20</f>
        <v>3722.2000000000012</v>
      </c>
      <c r="Y587" s="331" t="s">
        <v>929</v>
      </c>
      <c r="Z587" s="63" t="s">
        <v>141</v>
      </c>
      <c r="AA587" s="63"/>
      <c r="AB587" s="451">
        <f>'Punten per wedstrijd'!D260</f>
        <v>370.5</v>
      </c>
      <c r="AC587" s="331" t="s">
        <v>929</v>
      </c>
      <c r="AD587" s="277" t="s">
        <v>2023</v>
      </c>
      <c r="AE587" s="63"/>
      <c r="AF587" s="451">
        <f>'Punten per wedstrijd'!D445</f>
        <v>310.50000000000017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277" t="s">
        <v>2155</v>
      </c>
      <c r="C588" s="63"/>
      <c r="D588" s="451">
        <f>'Punten per wedstrijd'!D810</f>
        <v>3927.299999999992</v>
      </c>
      <c r="E588" s="331" t="s">
        <v>930</v>
      </c>
      <c r="F588" s="63" t="s">
        <v>3372</v>
      </c>
      <c r="G588" s="63"/>
      <c r="H588" s="451">
        <f>'Punten per wedstrijd'!D149</f>
        <v>3441.0000000000136</v>
      </c>
      <c r="I588" s="331" t="s">
        <v>930</v>
      </c>
      <c r="J588" s="63" t="s">
        <v>3365</v>
      </c>
      <c r="K588" s="63"/>
      <c r="L588" s="451">
        <f>'Punten per wedstrijd'!D340</f>
        <v>806.54999999998813</v>
      </c>
      <c r="M588" s="331" t="s">
        <v>930</v>
      </c>
      <c r="N588" s="63" t="s">
        <v>3377</v>
      </c>
      <c r="O588" s="63"/>
      <c r="P588" s="451">
        <f>'Punten per wedstrijd'!D580</f>
        <v>147.89999999999444</v>
      </c>
      <c r="Q588" s="331" t="s">
        <v>930</v>
      </c>
      <c r="R588" s="277" t="s">
        <v>2028</v>
      </c>
      <c r="S588" s="331"/>
      <c r="T588" s="451">
        <f>'Punten per wedstrijd'!D721</f>
        <v>0</v>
      </c>
      <c r="U588" s="331" t="s">
        <v>930</v>
      </c>
      <c r="V588" s="63" t="s">
        <v>141</v>
      </c>
      <c r="W588" s="63"/>
      <c r="X588" s="451">
        <f>'Punten per wedstrijd'!D52</f>
        <v>3713.6999999999985</v>
      </c>
      <c r="Y588" s="331" t="s">
        <v>930</v>
      </c>
      <c r="Z588" s="63" t="s">
        <v>728</v>
      </c>
      <c r="AA588" s="63"/>
      <c r="AB588" s="451">
        <f>'Punten per wedstrijd'!D239</f>
        <v>363.09999999999889</v>
      </c>
      <c r="AC588" s="331" t="s">
        <v>930</v>
      </c>
      <c r="AD588" s="277" t="s">
        <v>13</v>
      </c>
      <c r="AE588" s="63"/>
      <c r="AF588" s="451">
        <f>'Punten per wedstrijd'!D451</f>
        <v>303.19999999999993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63" t="s">
        <v>3379</v>
      </c>
      <c r="C589" s="63"/>
      <c r="D589" s="451">
        <f>'Punten per wedstrijd'!D818</f>
        <v>3840.1499999999996</v>
      </c>
      <c r="E589" s="331" t="s">
        <v>931</v>
      </c>
      <c r="F589" s="63" t="s">
        <v>3395</v>
      </c>
      <c r="G589" s="63"/>
      <c r="H589" s="451">
        <f>'Punten per wedstrijd'!D191</f>
        <v>3415.35</v>
      </c>
      <c r="I589" s="331" t="s">
        <v>931</v>
      </c>
      <c r="J589" s="63" t="s">
        <v>3369</v>
      </c>
      <c r="K589" s="63"/>
      <c r="L589" s="451">
        <f>'Punten per wedstrijd'!D355</f>
        <v>794.10000000001742</v>
      </c>
      <c r="M589" s="331" t="s">
        <v>931</v>
      </c>
      <c r="N589" s="63" t="s">
        <v>3372</v>
      </c>
      <c r="O589" s="63"/>
      <c r="P589" s="451">
        <f>'Punten per wedstrijd'!D565</f>
        <v>142.70000000000593</v>
      </c>
      <c r="Q589" s="331" t="s">
        <v>931</v>
      </c>
      <c r="R589" s="219" t="s">
        <v>1659</v>
      </c>
      <c r="S589" s="331"/>
      <c r="T589" s="451">
        <f>'Punten per wedstrijd'!D724</f>
        <v>0</v>
      </c>
      <c r="U589" s="331" t="s">
        <v>931</v>
      </c>
      <c r="V589" s="63" t="s">
        <v>763</v>
      </c>
      <c r="W589" s="63"/>
      <c r="X589" s="451">
        <f>'Punten per wedstrijd'!D61</f>
        <v>3634.8000000000043</v>
      </c>
      <c r="Y589" s="331" t="s">
        <v>931</v>
      </c>
      <c r="Z589" s="277" t="s">
        <v>2028</v>
      </c>
      <c r="AA589" s="63"/>
      <c r="AB589" s="451">
        <f>'Punten per wedstrijd'!D305</f>
        <v>351.20000000000005</v>
      </c>
      <c r="AC589" s="331" t="s">
        <v>931</v>
      </c>
      <c r="AD589" s="63" t="s">
        <v>3377</v>
      </c>
      <c r="AE589" s="63"/>
      <c r="AF589" s="451">
        <f>'Punten per wedstrijd'!D476</f>
        <v>266.39999999999998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277" t="s">
        <v>2005</v>
      </c>
      <c r="C590" s="63"/>
      <c r="D590" s="451">
        <f>'Punten per wedstrijd'!D767</f>
        <v>3714.7999999999984</v>
      </c>
      <c r="E590" s="331" t="s">
        <v>932</v>
      </c>
      <c r="F590" s="63" t="s">
        <v>788</v>
      </c>
      <c r="G590" s="63"/>
      <c r="H590" s="451">
        <f>'Punten per wedstrijd'!D122</f>
        <v>3334.2000000000012</v>
      </c>
      <c r="I590" s="331" t="s">
        <v>932</v>
      </c>
      <c r="J590" s="63" t="s">
        <v>3379</v>
      </c>
      <c r="K590" s="63"/>
      <c r="L590" s="451">
        <f>'Punten per wedstrijd'!D402</f>
        <v>773.64999999999407</v>
      </c>
      <c r="M590" s="331" t="s">
        <v>932</v>
      </c>
      <c r="N590" s="63" t="s">
        <v>3393</v>
      </c>
      <c r="O590" s="63"/>
      <c r="P590" s="451">
        <f>'Punten per wedstrijd'!D596</f>
        <v>140.80000000000996</v>
      </c>
      <c r="Q590" s="331" t="s">
        <v>932</v>
      </c>
      <c r="R590" s="63" t="s">
        <v>155</v>
      </c>
      <c r="S590" s="331"/>
      <c r="T590" s="451">
        <f>'Punten per wedstrijd'!D725</f>
        <v>0</v>
      </c>
      <c r="U590" s="331" t="s">
        <v>932</v>
      </c>
      <c r="V590" s="277" t="s">
        <v>2001</v>
      </c>
      <c r="W590" s="63"/>
      <c r="X590" s="451">
        <f>'Punten per wedstrijd'!D8</f>
        <v>3397.7000000000003</v>
      </c>
      <c r="Y590" s="331" t="s">
        <v>932</v>
      </c>
      <c r="Z590" s="63" t="s">
        <v>9</v>
      </c>
      <c r="AA590" s="63"/>
      <c r="AB590" s="451">
        <f>'Punten per wedstrijd'!D233</f>
        <v>334.09999999999962</v>
      </c>
      <c r="AC590" s="331" t="s">
        <v>932</v>
      </c>
      <c r="AD590" s="277" t="s">
        <v>2028</v>
      </c>
      <c r="AE590" s="63"/>
      <c r="AF590" s="451">
        <f>'Punten per wedstrijd'!D513</f>
        <v>262.40000000000009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277" t="s">
        <v>2051</v>
      </c>
      <c r="C591" s="63"/>
      <c r="D591" s="451">
        <f>'Punten per wedstrijd'!D745</f>
        <v>3562.6999999999935</v>
      </c>
      <c r="E591" s="331" t="s">
        <v>933</v>
      </c>
      <c r="F591" s="277" t="s">
        <v>2001</v>
      </c>
      <c r="G591" s="63"/>
      <c r="H591" s="451">
        <f>'Punten per wedstrijd'!D112</f>
        <v>3126.5000000000086</v>
      </c>
      <c r="I591" s="331" t="s">
        <v>933</v>
      </c>
      <c r="J591" s="277" t="s">
        <v>2023</v>
      </c>
      <c r="K591" s="63"/>
      <c r="L591" s="451">
        <f>'Punten per wedstrijd'!D341</f>
        <v>755.19999999999027</v>
      </c>
      <c r="M591" s="331" t="s">
        <v>933</v>
      </c>
      <c r="N591" s="277" t="s">
        <v>2000</v>
      </c>
      <c r="O591" s="63"/>
      <c r="P591" s="451">
        <f>'Punten per wedstrijd'!D606</f>
        <v>131.49999999999025</v>
      </c>
      <c r="Q591" s="331" t="s">
        <v>933</v>
      </c>
      <c r="R591" s="63" t="s">
        <v>753</v>
      </c>
      <c r="S591" s="331"/>
      <c r="T591" s="451">
        <f>'Punten per wedstrijd'!D726</f>
        <v>0</v>
      </c>
      <c r="U591" s="331" t="s">
        <v>933</v>
      </c>
      <c r="V591" s="277" t="s">
        <v>2050</v>
      </c>
      <c r="W591" s="63"/>
      <c r="X591" s="451">
        <f>'Punten per wedstrijd'!D81</f>
        <v>3135.4000000000124</v>
      </c>
      <c r="Y591" s="331" t="s">
        <v>933</v>
      </c>
      <c r="Z591" s="63" t="s">
        <v>3367</v>
      </c>
      <c r="AA591" s="63"/>
      <c r="AB591" s="451">
        <f>'Punten per wedstrijd'!D231</f>
        <v>326.99999999999892</v>
      </c>
      <c r="AC591" s="331" t="s">
        <v>933</v>
      </c>
      <c r="AD591" s="63" t="s">
        <v>788</v>
      </c>
      <c r="AE591" s="63"/>
      <c r="AF591" s="451">
        <f>'Punten per wedstrijd'!D434</f>
        <v>244.09999999999988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788</v>
      </c>
      <c r="C592" s="63"/>
      <c r="D592" s="451">
        <f>'Punten per wedstrijd'!D746</f>
        <v>3202.1000000000058</v>
      </c>
      <c r="E592" s="331" t="s">
        <v>934</v>
      </c>
      <c r="F592" s="63" t="s">
        <v>3379</v>
      </c>
      <c r="G592" s="63"/>
      <c r="H592" s="451">
        <f>'Punten per wedstrijd'!D194</f>
        <v>2804.9000000000033</v>
      </c>
      <c r="I592" s="331" t="s">
        <v>934</v>
      </c>
      <c r="J592" s="277" t="s">
        <v>2022</v>
      </c>
      <c r="K592" s="63"/>
      <c r="L592" s="451">
        <f>'Punten per wedstrijd'!D334</f>
        <v>731.80000000000598</v>
      </c>
      <c r="M592" s="331" t="s">
        <v>934</v>
      </c>
      <c r="N592" s="63" t="s">
        <v>3394</v>
      </c>
      <c r="O592" s="63"/>
      <c r="P592" s="451">
        <f>'Punten per wedstrijd'!D564</f>
        <v>121.99999999999022</v>
      </c>
      <c r="Q592" s="331" t="s">
        <v>934</v>
      </c>
      <c r="R592" s="277" t="s">
        <v>3362</v>
      </c>
      <c r="S592" s="331"/>
      <c r="T592" s="451">
        <f>'Punten per wedstrijd'!D727</f>
        <v>0</v>
      </c>
      <c r="U592" s="331" t="s">
        <v>934</v>
      </c>
      <c r="V592" s="63" t="s">
        <v>788</v>
      </c>
      <c r="W592" s="63"/>
      <c r="X592" s="451">
        <f>'Punten per wedstrijd'!D18</f>
        <v>2466.9000000000042</v>
      </c>
      <c r="Y592" s="331" t="s">
        <v>934</v>
      </c>
      <c r="Z592" s="219" t="s">
        <v>1644</v>
      </c>
      <c r="AA592" s="63"/>
      <c r="AB592" s="451">
        <f>'Punten per wedstrijd'!D265</f>
        <v>304.85000000000002</v>
      </c>
      <c r="AC592" s="331" t="s">
        <v>934</v>
      </c>
      <c r="AD592" s="63" t="s">
        <v>3393</v>
      </c>
      <c r="AE592" s="63"/>
      <c r="AF592" s="451">
        <f>'Punten per wedstrijd'!D492</f>
        <v>223.80000000000004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277" t="s">
        <v>3362</v>
      </c>
      <c r="C593" s="63"/>
      <c r="D593" s="451">
        <f>'Punten per wedstrijd'!D831</f>
        <v>3122.1999999999907</v>
      </c>
      <c r="E593" s="331" t="s">
        <v>935</v>
      </c>
      <c r="F593" s="277" t="s">
        <v>3362</v>
      </c>
      <c r="G593" s="63"/>
      <c r="H593" s="451">
        <f>'Punten per wedstrijd'!D207</f>
        <v>2758.3499999999931</v>
      </c>
      <c r="I593" s="331" t="s">
        <v>935</v>
      </c>
      <c r="J593" s="63" t="s">
        <v>788</v>
      </c>
      <c r="K593" s="63"/>
      <c r="L593" s="451">
        <f>'Punten per wedstrijd'!D330</f>
        <v>626.00000000000398</v>
      </c>
      <c r="M593" s="331" t="s">
        <v>935</v>
      </c>
      <c r="N593" s="63" t="s">
        <v>3373</v>
      </c>
      <c r="O593" s="63"/>
      <c r="P593" s="451">
        <f>'Punten per wedstrijd'!D603</f>
        <v>88.400000000004184</v>
      </c>
      <c r="Q593" s="331" t="s">
        <v>935</v>
      </c>
      <c r="R593" s="277" t="s">
        <v>2006</v>
      </c>
      <c r="S593" s="331"/>
      <c r="T593" s="451">
        <f>'Punten per wedstrijd'!D728</f>
        <v>0</v>
      </c>
      <c r="U593" s="331" t="s">
        <v>935</v>
      </c>
      <c r="V593" s="277" t="s">
        <v>2005</v>
      </c>
      <c r="W593" s="63"/>
      <c r="X593" s="451">
        <f>'Punten per wedstrijd'!D39</f>
        <v>2454.9000000000024</v>
      </c>
      <c r="Y593" s="331" t="s">
        <v>935</v>
      </c>
      <c r="Z593" s="277" t="s">
        <v>3361</v>
      </c>
      <c r="AA593" s="63"/>
      <c r="AB593" s="451">
        <f>'Punten per wedstrijd'!D261</f>
        <v>290.59999999999985</v>
      </c>
      <c r="AC593" s="331" t="s">
        <v>935</v>
      </c>
      <c r="AD593" s="219" t="s">
        <v>1644</v>
      </c>
      <c r="AE593" s="63"/>
      <c r="AF593" s="451">
        <f>'Punten per wedstrijd'!D473</f>
        <v>147.10000000000014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1984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2044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1984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2003</v>
      </c>
      <c r="SB596" s="51" t="s">
        <v>2003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2011</v>
      </c>
      <c r="UM596" s="51" t="s">
        <v>3310</v>
      </c>
      <c r="UV596" s="51" t="s">
        <v>743</v>
      </c>
      <c r="VE596" s="282" t="s">
        <v>2010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2031</v>
      </c>
      <c r="XP596" s="51" t="s">
        <v>2032</v>
      </c>
      <c r="XY596" s="51" t="s">
        <v>2037</v>
      </c>
      <c r="YH596" s="51" t="s">
        <v>791</v>
      </c>
      <c r="YQ596" s="51" t="s">
        <v>2040</v>
      </c>
      <c r="YZ596" s="51" t="s">
        <v>742</v>
      </c>
      <c r="ZI596" s="51" t="s">
        <v>2044</v>
      </c>
      <c r="ZR596" s="51" t="s">
        <v>2034</v>
      </c>
      <c r="AAA596" s="51" t="s">
        <v>2046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3423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2031</v>
      </c>
      <c r="AHZ596" s="51" t="s">
        <v>2031</v>
      </c>
      <c r="AII596" s="51" t="s">
        <v>3400</v>
      </c>
      <c r="AIR596" s="51" t="s">
        <v>3402</v>
      </c>
      <c r="AJA596" s="51" t="s">
        <v>742</v>
      </c>
      <c r="AJJ596" s="51" t="s">
        <v>3405</v>
      </c>
      <c r="AJS596" s="51" t="s">
        <v>3407</v>
      </c>
      <c r="AKB596" s="51" t="s">
        <v>768</v>
      </c>
      <c r="AKK596" s="51" t="s">
        <v>3409</v>
      </c>
      <c r="AKT596" s="51" t="s">
        <v>3411</v>
      </c>
      <c r="ALC596" s="51" t="s">
        <v>3310</v>
      </c>
      <c r="ALL596" s="51" t="s">
        <v>3411</v>
      </c>
      <c r="ALU596" s="51" t="s">
        <v>3415</v>
      </c>
      <c r="AMD596" s="51" t="s">
        <v>3435</v>
      </c>
      <c r="AMM596" s="51" t="s">
        <v>3418</v>
      </c>
      <c r="AMV596" s="51" t="s">
        <v>3421</v>
      </c>
      <c r="ANE596" s="51" t="s">
        <v>2037</v>
      </c>
      <c r="ANN596" s="51" t="s">
        <v>3423</v>
      </c>
      <c r="ANW596" s="51" t="s">
        <v>740</v>
      </c>
      <c r="AOF596" s="51" t="s">
        <v>3426</v>
      </c>
      <c r="AOO596" s="51" t="s">
        <v>3428</v>
      </c>
      <c r="AOX596" s="51" t="s">
        <v>2044</v>
      </c>
      <c r="APG596" s="51" t="s">
        <v>740</v>
      </c>
      <c r="APP596" s="51" t="s">
        <v>777</v>
      </c>
      <c r="APY596" s="51" t="s">
        <v>3433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2006</v>
      </c>
      <c r="SA597" s="42"/>
      <c r="SB597" s="10" t="s">
        <v>1547</v>
      </c>
      <c r="SC597" s="201" t="s">
        <v>2004</v>
      </c>
      <c r="SJ597" s="42"/>
      <c r="SK597" s="10" t="s">
        <v>1548</v>
      </c>
      <c r="SL597" s="201" t="s">
        <v>2016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2000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2007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2008</v>
      </c>
      <c r="VD597" s="42"/>
      <c r="VE597" s="10" t="s">
        <v>1626</v>
      </c>
      <c r="VF597" s="201" t="s">
        <v>2009</v>
      </c>
      <c r="VM597" s="42"/>
      <c r="VN597" s="10" t="s">
        <v>1627</v>
      </c>
      <c r="VO597" s="201" t="s">
        <v>2005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2001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2155</v>
      </c>
      <c r="XO597" s="42"/>
      <c r="XP597" s="10" t="s">
        <v>1633</v>
      </c>
      <c r="XQ597" s="201" t="s">
        <v>4493</v>
      </c>
      <c r="XX597" s="42"/>
      <c r="XY597" s="10" t="s">
        <v>1634</v>
      </c>
      <c r="XZ597" s="201" t="s">
        <v>2021</v>
      </c>
      <c r="YG597" s="42"/>
      <c r="YH597" s="10" t="s">
        <v>1635</v>
      </c>
      <c r="YI597" s="201" t="s">
        <v>2027</v>
      </c>
      <c r="YP597" s="42"/>
      <c r="YQ597" s="10" t="s">
        <v>1636</v>
      </c>
      <c r="YR597" s="201" t="s">
        <v>2026</v>
      </c>
      <c r="YY597" s="42"/>
      <c r="YZ597" s="10" t="s">
        <v>1637</v>
      </c>
      <c r="ZA597" s="201" t="s">
        <v>2025</v>
      </c>
      <c r="ZH597" s="42"/>
      <c r="ZI597" s="10" t="s">
        <v>1638</v>
      </c>
      <c r="ZJ597" s="201" t="s">
        <v>2023</v>
      </c>
      <c r="ZQ597" s="42"/>
      <c r="ZR597" s="10" t="s">
        <v>1639</v>
      </c>
      <c r="ZS597" s="201" t="s">
        <v>2028</v>
      </c>
      <c r="ZZ597" s="42"/>
      <c r="AAA597" s="10" t="s">
        <v>1985</v>
      </c>
      <c r="AAB597" s="201" t="s">
        <v>2048</v>
      </c>
      <c r="AAI597" s="42"/>
      <c r="AAJ597" s="10" t="s">
        <v>1986</v>
      </c>
      <c r="AAK597" s="201" t="s">
        <v>2022</v>
      </c>
      <c r="AAR597" s="42"/>
      <c r="AAS597" s="10" t="s">
        <v>1987</v>
      </c>
      <c r="AAT597" s="201" t="s">
        <v>2051</v>
      </c>
      <c r="ABA597" s="42"/>
      <c r="ABB597" s="10" t="s">
        <v>1988</v>
      </c>
      <c r="ABC597" s="201" t="s">
        <v>2002</v>
      </c>
      <c r="ABJ597" s="42"/>
      <c r="ABK597" s="10" t="s">
        <v>1989</v>
      </c>
      <c r="ABL597" s="201" t="s">
        <v>2050</v>
      </c>
      <c r="ABT597" s="10" t="s">
        <v>1990</v>
      </c>
      <c r="ABU597" s="201" t="s">
        <v>2024</v>
      </c>
      <c r="ACB597" s="42"/>
      <c r="ACC597" s="10" t="s">
        <v>1991</v>
      </c>
      <c r="ACD597" s="201" t="s">
        <v>29</v>
      </c>
      <c r="ACK597" s="42"/>
      <c r="ACL597" s="10" t="s">
        <v>1992</v>
      </c>
      <c r="ACM597" s="201" t="s">
        <v>744</v>
      </c>
      <c r="ACT597" s="42"/>
      <c r="ACU597" s="10" t="s">
        <v>1993</v>
      </c>
      <c r="ACV597" s="201" t="s">
        <v>158</v>
      </c>
      <c r="ADC597" s="42"/>
      <c r="ADD597" s="10" t="s">
        <v>2030</v>
      </c>
      <c r="ADE597" s="201" t="s">
        <v>769</v>
      </c>
      <c r="ADL597" s="42"/>
      <c r="ADM597" s="10" t="s">
        <v>2033</v>
      </c>
      <c r="ADN597" s="201" t="s">
        <v>35</v>
      </c>
      <c r="ADU597" s="42"/>
      <c r="ADV597" s="10" t="s">
        <v>2035</v>
      </c>
      <c r="ADW597" s="201" t="s">
        <v>4</v>
      </c>
      <c r="AED597" s="42"/>
      <c r="AEE597" s="10" t="s">
        <v>2036</v>
      </c>
      <c r="AEF597" s="201" t="s">
        <v>1641</v>
      </c>
      <c r="AEM597" s="42"/>
      <c r="AEN597" s="10" t="s">
        <v>2038</v>
      </c>
      <c r="AEO597" s="201" t="s">
        <v>1658</v>
      </c>
      <c r="AEV597" s="42"/>
      <c r="AEW597" s="10" t="s">
        <v>2039</v>
      </c>
      <c r="AEX597" s="201" t="s">
        <v>1651</v>
      </c>
      <c r="AFE597" s="42"/>
      <c r="AFF597" s="10" t="s">
        <v>2041</v>
      </c>
      <c r="AFG597" s="201" t="s">
        <v>1650</v>
      </c>
      <c r="AFN597" s="42"/>
      <c r="AFO597" s="10" t="s">
        <v>2042</v>
      </c>
      <c r="AFP597" s="201" t="s">
        <v>1676</v>
      </c>
      <c r="AFW597" s="42"/>
      <c r="AFX597" s="10" t="s">
        <v>2043</v>
      </c>
      <c r="AFY597" s="201" t="s">
        <v>1648</v>
      </c>
      <c r="AGF597" s="42"/>
      <c r="AGG597" s="10" t="s">
        <v>2045</v>
      </c>
      <c r="AGH597" s="201" t="s">
        <v>774</v>
      </c>
      <c r="AGO597" s="42"/>
      <c r="AGP597" s="10" t="s">
        <v>2047</v>
      </c>
      <c r="AGQ597" s="201" t="s">
        <v>784</v>
      </c>
      <c r="AGY597" s="10" t="s">
        <v>2049</v>
      </c>
      <c r="AGZ597" s="201" t="s">
        <v>3361</v>
      </c>
      <c r="AHG597" s="42"/>
      <c r="AHH597" s="10" t="s">
        <v>3396</v>
      </c>
      <c r="AHI597" s="201" t="s">
        <v>3362</v>
      </c>
      <c r="AHP597" s="42"/>
      <c r="AHQ597" s="10" t="s">
        <v>3397</v>
      </c>
      <c r="AHR597" s="201" t="s">
        <v>3363</v>
      </c>
      <c r="AHY597" s="42"/>
      <c r="AHZ597" s="10" t="s">
        <v>3398</v>
      </c>
      <c r="AIA597" s="201" t="s">
        <v>3364</v>
      </c>
      <c r="AIH597" s="42"/>
      <c r="AII597" s="10" t="s">
        <v>3399</v>
      </c>
      <c r="AIJ597" s="201" t="s">
        <v>3365</v>
      </c>
      <c r="AIQ597" s="42"/>
      <c r="AIR597" s="10" t="s">
        <v>3401</v>
      </c>
      <c r="AIS597" s="201" t="s">
        <v>3366</v>
      </c>
      <c r="AIZ597" s="42"/>
      <c r="AJA597" s="10" t="s">
        <v>3403</v>
      </c>
      <c r="AJB597" s="201" t="s">
        <v>3367</v>
      </c>
      <c r="AJI597" s="42"/>
      <c r="AJJ597" s="10" t="s">
        <v>3404</v>
      </c>
      <c r="AJK597" s="201" t="s">
        <v>3368</v>
      </c>
      <c r="AJR597" s="42"/>
      <c r="AJS597" s="10" t="s">
        <v>3406</v>
      </c>
      <c r="AJT597" s="201" t="s">
        <v>3369</v>
      </c>
      <c r="AKA597" s="42"/>
      <c r="AKB597" s="10" t="s">
        <v>3408</v>
      </c>
      <c r="AKC597" s="201" t="s">
        <v>3370</v>
      </c>
      <c r="AKJ597" s="42"/>
      <c r="AKK597" s="10" t="s">
        <v>3410</v>
      </c>
      <c r="AKL597" s="201" t="s">
        <v>3371</v>
      </c>
      <c r="AKS597" s="42"/>
      <c r="AKT597" s="10" t="s">
        <v>3412</v>
      </c>
      <c r="AKU597" s="201" t="s">
        <v>3372</v>
      </c>
      <c r="ALB597" s="42"/>
      <c r="ALC597" s="10" t="s">
        <v>3413</v>
      </c>
      <c r="ALD597" s="201" t="s">
        <v>3373</v>
      </c>
      <c r="ALK597" s="42"/>
      <c r="ALL597" s="10" t="s">
        <v>3414</v>
      </c>
      <c r="ALM597" s="201" t="s">
        <v>3374</v>
      </c>
      <c r="ALT597" s="42"/>
      <c r="ALU597" s="10" t="s">
        <v>3416</v>
      </c>
      <c r="ALV597" s="201" t="s">
        <v>3375</v>
      </c>
      <c r="AMC597" s="42"/>
      <c r="AMD597" s="10" t="s">
        <v>3417</v>
      </c>
      <c r="AME597" s="201" t="s">
        <v>3376</v>
      </c>
      <c r="AML597" s="42"/>
      <c r="AMM597" s="10" t="s">
        <v>3419</v>
      </c>
      <c r="AMN597" s="201" t="s">
        <v>3377</v>
      </c>
      <c r="AMU597" s="42"/>
      <c r="AMV597" s="10" t="s">
        <v>3420</v>
      </c>
      <c r="AMW597" s="201" t="s">
        <v>3378</v>
      </c>
      <c r="AND597" s="42"/>
      <c r="ANE597" s="10" t="s">
        <v>3422</v>
      </c>
      <c r="ANF597" s="201" t="s">
        <v>3395</v>
      </c>
      <c r="ANM597" s="42"/>
      <c r="ANN597" s="10" t="s">
        <v>3424</v>
      </c>
      <c r="ANO597" s="201" t="s">
        <v>3379</v>
      </c>
      <c r="ANV597" s="42"/>
      <c r="ANW597" s="10" t="s">
        <v>3425</v>
      </c>
      <c r="ANX597" s="201" t="s">
        <v>180</v>
      </c>
      <c r="AOE597" s="42"/>
      <c r="AOF597" s="10" t="s">
        <v>3427</v>
      </c>
      <c r="AOG597" s="201" t="s">
        <v>3381</v>
      </c>
      <c r="AON597" s="42"/>
      <c r="AOO597" s="10" t="s">
        <v>3429</v>
      </c>
      <c r="AOP597" s="201" t="s">
        <v>3382</v>
      </c>
      <c r="AOW597" s="42"/>
      <c r="AOX597" s="10" t="s">
        <v>3430</v>
      </c>
      <c r="AOY597" s="201" t="s">
        <v>3390</v>
      </c>
      <c r="APF597" s="42"/>
      <c r="APG597" s="10" t="s">
        <v>3431</v>
      </c>
      <c r="APH597" s="201" t="s">
        <v>3391</v>
      </c>
      <c r="APO597" s="42"/>
      <c r="APP597" s="10" t="s">
        <v>3432</v>
      </c>
      <c r="APQ597" s="201" t="s">
        <v>3393</v>
      </c>
      <c r="APX597" s="42"/>
      <c r="APY597" s="10" t="s">
        <v>3434</v>
      </c>
      <c r="APZ597" s="201" t="s">
        <v>3394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VLOOKUP(B599,$A$681:$F$2408,6,FALSE)</f>
        <v>1587</v>
      </c>
      <c r="F599" s="203" t="s">
        <v>61</v>
      </c>
      <c r="G599" s="10">
        <f>E599*1.5</f>
        <v>2380.5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VLOOKUP(K599,$A$681:$F$2408,6,FALSE)</f>
        <v>1587</v>
      </c>
      <c r="O599" s="203" t="s">
        <v>61</v>
      </c>
      <c r="P599" s="10">
        <f>N599*1.5*M599</f>
        <v>2380.5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VLOOKUP(T599,$A$681:$F$2408,6,FALSE)</f>
        <v>1587</v>
      </c>
      <c r="X599" s="203" t="s">
        <v>61</v>
      </c>
      <c r="Y599" s="10">
        <f>W599*1.5*V599</f>
        <v>2380.5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VLOOKUP(AC599,$A$681:$F$2408,6,FALSE)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569</v>
      </c>
      <c r="AM599" s="408" t="s">
        <v>2017</v>
      </c>
      <c r="AN599" s="283">
        <f>IF(AM599="Kopman",1.1,1)</f>
        <v>1.1000000000000001</v>
      </c>
      <c r="AO599" s="204">
        <f>VLOOKUP(AL599,$A$681:$F$2408,6,FALSE)</f>
        <v>1587</v>
      </c>
      <c r="AP599" s="203" t="s">
        <v>61</v>
      </c>
      <c r="AQ599" s="10">
        <f>AO599*1.5*AN599</f>
        <v>2618.5500000000002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VLOOKUP(AU599,$A$681:$F$2408,6,FALSE)</f>
        <v>1587</v>
      </c>
      <c r="AY599" s="203" t="s">
        <v>61</v>
      </c>
      <c r="AZ599" s="10">
        <f>AX599*1.5*AW599</f>
        <v>2380.5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VLOOKUP(BD599,$A$681:$F$2408,6,FALSE)</f>
        <v>674</v>
      </c>
      <c r="BH599" s="203" t="s">
        <v>61</v>
      </c>
      <c r="BI599" s="10">
        <f>BG599*1.5*BF599</f>
        <v>1011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VLOOKUP(BM599,$A$681:$F$2408,6,FALSE)</f>
        <v>1587</v>
      </c>
      <c r="BQ599" s="203" t="s">
        <v>61</v>
      </c>
      <c r="BR599" s="10">
        <f>BP599*1.5*BO599</f>
        <v>2380.5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VLOOKUP(BV599,$A$681:$F$2408,6,FALSE)</f>
        <v>1587</v>
      </c>
      <c r="BZ599" s="203" t="s">
        <v>61</v>
      </c>
      <c r="CA599" s="10">
        <f>BY599*1.5*BX599</f>
        <v>2380.5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VLOOKUP(CE599,$A$681:$F$2408,6,FALSE)</f>
        <v>1587</v>
      </c>
      <c r="CI599" s="203" t="s">
        <v>61</v>
      </c>
      <c r="CJ599" s="10">
        <f>CH599*1.5*CG599</f>
        <v>2380.5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VLOOKUP(CN599,$A$681:$F$2408,6,FALSE)</f>
        <v>1587</v>
      </c>
      <c r="CR599" s="203" t="s">
        <v>61</v>
      </c>
      <c r="CS599" s="10">
        <f>CQ599*1.5*CP599</f>
        <v>2380.5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VLOOKUP(CW599,$A$681:$F$2408,6,FALSE)</f>
        <v>674</v>
      </c>
      <c r="DA599" s="203" t="s">
        <v>61</v>
      </c>
      <c r="DB599" s="10">
        <f>CZ599*1.5*CY599</f>
        <v>1011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VLOOKUP(DF599,$A$681:$F$2408,6,FALSE)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VLOOKUP(DO599,$A$681:$F$2408,6,FALSE)</f>
        <v>1587</v>
      </c>
      <c r="DS599" s="203" t="s">
        <v>61</v>
      </c>
      <c r="DT599" s="10">
        <f>DR599*1.5*DQ599</f>
        <v>2380.5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VLOOKUP(DX599,$A$681:$F$2408,6,FALSE)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VLOOKUP(EG599,$A$681:$F$2408,6,FALSE)</f>
        <v>1587</v>
      </c>
      <c r="EK599" s="203" t="s">
        <v>61</v>
      </c>
      <c r="EL599" s="10">
        <f>EJ599*1.5*EI599</f>
        <v>2380.5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VLOOKUP(EP599,$A$681:$F$2408,6,FALSE)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VLOOKUP(EY599,$A$681:$F$2408,6,FALSE)</f>
        <v>674</v>
      </c>
      <c r="FC599" s="203" t="s">
        <v>61</v>
      </c>
      <c r="FD599" s="10">
        <f>FB599*1.5*FA599</f>
        <v>1011</v>
      </c>
      <c r="FE599" s="10"/>
      <c r="FF599" s="267"/>
      <c r="FG599" s="203" t="s">
        <v>60</v>
      </c>
      <c r="FH599" s="414" t="s">
        <v>569</v>
      </c>
      <c r="FJ599" s="283">
        <f>IF(FI599="Kopman",1.1,1)</f>
        <v>1</v>
      </c>
      <c r="FK599" s="204">
        <f>VLOOKUP(FH599,$A$681:$F$2408,6,FALSE)</f>
        <v>1587</v>
      </c>
      <c r="FL599" s="203" t="s">
        <v>61</v>
      </c>
      <c r="FM599" s="10">
        <f>FK599*1.5*FJ599</f>
        <v>2380.5</v>
      </c>
      <c r="FN599" s="10"/>
      <c r="FO599" s="267"/>
      <c r="FP599" s="203" t="s">
        <v>60</v>
      </c>
      <c r="FQ599" s="409" t="s">
        <v>569</v>
      </c>
      <c r="FR599" s="408" t="s">
        <v>2017</v>
      </c>
      <c r="FS599" s="283">
        <f>IF(FR599="Kopman",1.1,1)</f>
        <v>1.1000000000000001</v>
      </c>
      <c r="FT599" s="204">
        <f>VLOOKUP(FQ599,$A$681:$F$2408,6,FALSE)</f>
        <v>1587</v>
      </c>
      <c r="FU599" s="203" t="s">
        <v>61</v>
      </c>
      <c r="FV599" s="10">
        <f>FT599*1.5*FS599</f>
        <v>2618.5500000000002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VLOOKUP(FZ599,$A$681:$F$2408,6,FALSE)</f>
        <v>1587</v>
      </c>
      <c r="GD599" s="203" t="s">
        <v>61</v>
      </c>
      <c r="GE599" s="10">
        <f>GC599*1.5*GB599</f>
        <v>2380.5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VLOOKUP(GI599,$A$681:$F$2408,6,FALSE)</f>
        <v>1587</v>
      </c>
      <c r="GM599" s="203" t="s">
        <v>61</v>
      </c>
      <c r="GN599" s="10">
        <f>GL599*1.5*GK599</f>
        <v>2380.5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VLOOKUP(GR599,$A$681:$F$2408,6,FALSE)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830</v>
      </c>
      <c r="HB599" s="408" t="s">
        <v>2017</v>
      </c>
      <c r="HC599" s="283">
        <f>IF(HB599="Kopman",1.1,1)</f>
        <v>1.1000000000000001</v>
      </c>
      <c r="HD599" s="204">
        <f>VLOOKUP(HA599,$A$681:$F$2408,6,FALSE)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VLOOKUP(HJ599,$A$681:$F$2408,6,FALSE)</f>
        <v>1587</v>
      </c>
      <c r="HN599" s="203" t="s">
        <v>61</v>
      </c>
      <c r="HO599" s="10">
        <f>HM599*1.5</f>
        <v>2380.5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VLOOKUP(HS599,$A$681:$F$2408,6,FALSE)</f>
        <v>1587</v>
      </c>
      <c r="HW599" s="203" t="s">
        <v>61</v>
      </c>
      <c r="HX599" s="10">
        <f>HV599*1.5*HU599</f>
        <v>2380.5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VLOOKUP(IB599,$A$681:$F$2408,6,FALSE)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VLOOKUP(IK599,$A$681:$F$2408,6,FALSE)</f>
        <v>674</v>
      </c>
      <c r="IO599" s="203" t="s">
        <v>61</v>
      </c>
      <c r="IP599" s="10">
        <f>IN599*1.5*IM599</f>
        <v>1011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VLOOKUP(IT599,$A$681:$F$2408,6,FALSE)</f>
        <v>674</v>
      </c>
      <c r="IX599" s="203" t="s">
        <v>61</v>
      </c>
      <c r="IY599" s="10">
        <f>IW599*1.5*IV599</f>
        <v>1011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VLOOKUP(JC599,$A$681:$F$2408,6,FALSE)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VLOOKUP(JL599,$A$681:$F$2408,6,FALSE)</f>
        <v>1587</v>
      </c>
      <c r="JP599" s="203" t="s">
        <v>61</v>
      </c>
      <c r="JQ599" s="10">
        <f>JO599*1.5*JN599</f>
        <v>2380.5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VLOOKUP(JU599,$A$681:$F$2408,6,FALSE)</f>
        <v>674</v>
      </c>
      <c r="JY599" s="203" t="s">
        <v>61</v>
      </c>
      <c r="JZ599" s="10">
        <f>JX599*1.5*JW599</f>
        <v>1011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VLOOKUP(KD599,$A$681:$F$2408,6,FALSE)</f>
        <v>674</v>
      </c>
      <c r="KH599" s="203" t="s">
        <v>61</v>
      </c>
      <c r="KI599" s="10">
        <f>KG599*1.5*KF599</f>
        <v>1011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VLOOKUP(KM599,$A$681:$F$2408,6,FALSE)</f>
        <v>674</v>
      </c>
      <c r="KQ599" s="203" t="s">
        <v>61</v>
      </c>
      <c r="KR599" s="10">
        <f>KP599*1.5</f>
        <v>1011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VLOOKUP(KV599,$A$681:$F$2408,6,FALSE)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VLOOKUP(LE599,$A$681:$F$2408,6,FALSE)</f>
        <v>1587</v>
      </c>
      <c r="LI599" s="203" t="s">
        <v>61</v>
      </c>
      <c r="LJ599" s="10">
        <f>LH599*1.5*LG599</f>
        <v>2380.5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VLOOKUP(LN599,$A$681:$F$2408,6,FALSE)</f>
        <v>1587</v>
      </c>
      <c r="LR599" s="203" t="s">
        <v>61</v>
      </c>
      <c r="LS599" s="10">
        <f>LQ599*1.5*LP599</f>
        <v>2380.5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VLOOKUP(LW599,$A$681:$F$2408,6,FALSE)</f>
        <v>674</v>
      </c>
      <c r="MA599" s="203" t="s">
        <v>61</v>
      </c>
      <c r="MB599" s="10">
        <f>LZ599*1.5*LY599</f>
        <v>1011</v>
      </c>
      <c r="MC599" s="10"/>
      <c r="MD599" s="267"/>
      <c r="ME599" s="203" t="s">
        <v>60</v>
      </c>
      <c r="MF599" s="409" t="s">
        <v>569</v>
      </c>
      <c r="MG599" s="408" t="s">
        <v>2017</v>
      </c>
      <c r="MH599" s="283">
        <f>IF(MG599="Kopman",1.1,1)</f>
        <v>1.1000000000000001</v>
      </c>
      <c r="MI599" s="204">
        <f>VLOOKUP(MF599,$A$681:$F$2408,6,FALSE)</f>
        <v>1587</v>
      </c>
      <c r="MJ599" s="203" t="s">
        <v>61</v>
      </c>
      <c r="MK599" s="10">
        <f>MI599*1.5*MH599</f>
        <v>2618.5500000000002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VLOOKUP(MO599,$A$681:$F$2408,6,FALSE)</f>
        <v>674</v>
      </c>
      <c r="MS599" s="203" t="s">
        <v>61</v>
      </c>
      <c r="MT599" s="10">
        <f>MR599*1.5*MQ599</f>
        <v>1011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VLOOKUP(MX599,$A$681:$F$2408,6,FALSE)</f>
        <v>674</v>
      </c>
      <c r="NB599" s="203" t="s">
        <v>61</v>
      </c>
      <c r="NC599" s="10">
        <f>NA599*1.5*MZ599</f>
        <v>1011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VLOOKUP(NG599,$A$681:$F$2408,6,FALSE)</f>
        <v>1587</v>
      </c>
      <c r="NK599" s="203" t="s">
        <v>61</v>
      </c>
      <c r="NL599" s="10">
        <f>NJ599*1.5*NI599</f>
        <v>2380.5</v>
      </c>
      <c r="NM599" s="10"/>
      <c r="NN599" s="267"/>
      <c r="NO599" s="203" t="s">
        <v>60</v>
      </c>
      <c r="NP599" s="417" t="s">
        <v>830</v>
      </c>
      <c r="NR599" s="283">
        <f>IF(NQ599="Kopman",1.1,1)</f>
        <v>1</v>
      </c>
      <c r="NS599" s="204">
        <f>VLOOKUP(NP599,$A$681:$F$2408,6,FALSE)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1002</v>
      </c>
      <c r="NZ599" s="408" t="s">
        <v>2017</v>
      </c>
      <c r="OA599" s="283">
        <f>IF(NZ599="Kopman",1.1,1)</f>
        <v>1.1000000000000001</v>
      </c>
      <c r="OB599" s="204">
        <f>VLOOKUP(NY599,$A$681:$F$2408,6,FALSE)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09" t="s">
        <v>569</v>
      </c>
      <c r="OI599" s="408" t="s">
        <v>2017</v>
      </c>
      <c r="OJ599" s="283">
        <f>IF(OI599="Kopman",1.1,1)</f>
        <v>1.1000000000000001</v>
      </c>
      <c r="OK599" s="204">
        <f>VLOOKUP(OH599,$A$681:$F$2408,6,FALSE)</f>
        <v>1587</v>
      </c>
      <c r="OL599" s="203" t="s">
        <v>61</v>
      </c>
      <c r="OM599" s="10">
        <f>OK599*1.5*OJ599</f>
        <v>2618.5500000000002</v>
      </c>
      <c r="ON599" s="10"/>
      <c r="OO599" s="267"/>
      <c r="OP599" s="203" t="s">
        <v>60</v>
      </c>
      <c r="OQ599" s="417" t="s">
        <v>569</v>
      </c>
      <c r="OS599" s="283">
        <f>IF(OR599="Kopman",1.1,1)</f>
        <v>1</v>
      </c>
      <c r="OT599" s="204">
        <f>VLOOKUP(OQ599,$A$681:$F$2408,6,FALSE)</f>
        <v>1587</v>
      </c>
      <c r="OU599" s="203" t="s">
        <v>61</v>
      </c>
      <c r="OV599" s="10">
        <f>OT599*1.5*OS599</f>
        <v>2380.5</v>
      </c>
      <c r="OW599" s="10"/>
      <c r="OX599" s="267"/>
      <c r="OY599" s="203" t="s">
        <v>60</v>
      </c>
      <c r="OZ599" s="421" t="s">
        <v>478</v>
      </c>
      <c r="PB599" s="283">
        <f>IF(PA599="Kopman",1.1,1)</f>
        <v>1</v>
      </c>
      <c r="PC599" s="204">
        <f>VLOOKUP(OZ599,$A$681:$F$2408,6,FALSE)</f>
        <v>674</v>
      </c>
      <c r="PD599" s="203" t="s">
        <v>61</v>
      </c>
      <c r="PE599" s="10">
        <f>PC599*1.5*PB599</f>
        <v>1011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VLOOKUP(PI599,$A$681:$F$2408,6,FALSE)</f>
        <v>1587</v>
      </c>
      <c r="PM599" s="203" t="s">
        <v>61</v>
      </c>
      <c r="PN599" s="10">
        <f>PL599*1.5*PK599</f>
        <v>2380.5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VLOOKUP(PR599,$A$681:$F$2408,6,FALSE)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VLOOKUP(QA599,$A$681:$F$2408,6,FALSE)</f>
        <v>1587</v>
      </c>
      <c r="QE599" s="203" t="s">
        <v>61</v>
      </c>
      <c r="QF599" s="10">
        <f>QD599*1.5*QC599</f>
        <v>2380.5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VLOOKUP(QJ599,$A$681:$F$2408,6,FALSE)</f>
        <v>1587</v>
      </c>
      <c r="QN599" s="203" t="s">
        <v>61</v>
      </c>
      <c r="QO599" s="10">
        <f>QM599*1.5*QL599</f>
        <v>2380.5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VLOOKUP(QS599,$A$681:$F$2408,6,FALSE)</f>
        <v>674</v>
      </c>
      <c r="QW599" s="203" t="s">
        <v>61</v>
      </c>
      <c r="QX599" s="10">
        <f>QV599*1.5*QU599</f>
        <v>1011</v>
      </c>
      <c r="QY599" s="10"/>
      <c r="QZ599" s="267"/>
      <c r="RA599" s="203" t="s">
        <v>60</v>
      </c>
      <c r="RB599" s="409" t="s">
        <v>830</v>
      </c>
      <c r="RC599" s="408" t="s">
        <v>2017</v>
      </c>
      <c r="RD599" s="283">
        <f>IF(RC599="Kopman",1.1,1)</f>
        <v>1.1000000000000001</v>
      </c>
      <c r="RE599" s="204">
        <f>VLOOKUP(RB599,$A$681:$F$2408,6,FALSE)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VLOOKUP(RK599,$A$681:$F$2408,6,FALSE)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569</v>
      </c>
      <c r="RU599" s="408" t="s">
        <v>2017</v>
      </c>
      <c r="RV599" s="283">
        <f>IF(RU599="Kopman",1.1,1)</f>
        <v>1.1000000000000001</v>
      </c>
      <c r="RW599" s="204">
        <f>VLOOKUP(RT599,$A$681:$F$2408,6,FALSE)</f>
        <v>1587</v>
      </c>
      <c r="RX599" s="203" t="s">
        <v>61</v>
      </c>
      <c r="RY599" s="10">
        <f>RW599*1.5*RV599</f>
        <v>2618.5500000000002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VLOOKUP(SC599,$A$681:$F$2408,6,FALSE)</f>
        <v>1587</v>
      </c>
      <c r="SG599" s="203" t="s">
        <v>61</v>
      </c>
      <c r="SH599" s="10">
        <f>SF599*1.5*SE599</f>
        <v>2380.5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VLOOKUP(SL599,$A$681:$F$2408,6,FALSE)</f>
        <v>1587</v>
      </c>
      <c r="SP599" s="203" t="s">
        <v>61</v>
      </c>
      <c r="SQ599" s="10">
        <f>SO599*1.5*SN599</f>
        <v>2380.5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VLOOKUP(SU599,$A$681:$F$2408,6,FALSE)</f>
        <v>696</v>
      </c>
      <c r="SY599" s="203" t="s">
        <v>61</v>
      </c>
      <c r="SZ599" s="10">
        <f>SX599*1.5*SW599</f>
        <v>1044</v>
      </c>
      <c r="TA599" s="10"/>
      <c r="TB599" s="273"/>
      <c r="TC599" s="203" t="s">
        <v>60</v>
      </c>
      <c r="TD599" s="421" t="s">
        <v>478</v>
      </c>
      <c r="TF599" s="283">
        <f>IF(TE599="Kopman",1.1,1)</f>
        <v>1</v>
      </c>
      <c r="TG599" s="204">
        <f>VLOOKUP(TD599,$A$681:$F$2408,6,FALSE)</f>
        <v>674</v>
      </c>
      <c r="TH599" s="203" t="s">
        <v>61</v>
      </c>
      <c r="TI599" s="10">
        <f>TG599*1.5</f>
        <v>1011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VLOOKUP(TM599,$A$681:$F$2408,6,FALSE)</f>
        <v>1587</v>
      </c>
      <c r="TQ599" s="203" t="s">
        <v>61</v>
      </c>
      <c r="TR599" s="10">
        <f>TP599*1.5*TO599</f>
        <v>2380.5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VLOOKUP(TV599,$A$681:$F$2408,6,FALSE)</f>
        <v>674</v>
      </c>
      <c r="TZ599" s="203" t="s">
        <v>61</v>
      </c>
      <c r="UA599" s="10">
        <f>TY599*1.5*TX599</f>
        <v>1011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VLOOKUP(UE599,$A$681:$F$2408,6,FALSE)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VLOOKUP(UN599,$A$681:$F$2408,6,FALSE)</f>
        <v>1587</v>
      </c>
      <c r="UR599" s="203" t="s">
        <v>61</v>
      </c>
      <c r="US599" s="10">
        <f>UQ599*1.5*UP599</f>
        <v>2380.5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VLOOKUP(UW599,$A$681:$F$2408,6,FALSE)</f>
        <v>1587</v>
      </c>
      <c r="VA599" s="203" t="s">
        <v>61</v>
      </c>
      <c r="VB599" s="10">
        <f>UZ599*1.5*UY599</f>
        <v>2380.5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VLOOKUP(VF599,$A$681:$F$2408,6,FALSE)</f>
        <v>1587</v>
      </c>
      <c r="VJ599" s="203" t="s">
        <v>61</v>
      </c>
      <c r="VK599" s="10">
        <f>VI599*1.5*VH599</f>
        <v>2380.5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VLOOKUP(VO599,$A$681:$F$2408,6,FALSE)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VLOOKUP(VX599,$A$681:$F$2408,6,FALSE)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1002</v>
      </c>
      <c r="WH599" s="408" t="s">
        <v>2017</v>
      </c>
      <c r="WI599" s="283">
        <f>IF(WH599="Kopman",1.1,1)</f>
        <v>1.1000000000000001</v>
      </c>
      <c r="WJ599" s="204">
        <f>VLOOKUP(WG599,$A$681:$F$2408,6,FALSE)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VLOOKUP(WP599,$A$681:$F$2408,6,FALSE)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VLOOKUP(WY599,$A$681:$F$2408,6,FALSE)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VLOOKUP(XH599,$A$681:$F$2408,6,FALSE)</f>
        <v>1587</v>
      </c>
      <c r="XL599" s="203" t="s">
        <v>61</v>
      </c>
      <c r="XM599" s="10">
        <f>XK599*1.5</f>
        <v>2380.5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VLOOKUP(XQ599,$A$681:$F$2408,6,FALSE)</f>
        <v>1587</v>
      </c>
      <c r="XU599" s="203" t="s">
        <v>61</v>
      </c>
      <c r="XV599" s="10">
        <f>XT599*1.5*XS599</f>
        <v>2380.5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VLOOKUP(XZ599,$A$681:$F$2408,6,FALSE)</f>
        <v>1587</v>
      </c>
      <c r="YD599" s="203" t="s">
        <v>61</v>
      </c>
      <c r="YE599" s="10">
        <f>YC599*1.5</f>
        <v>2380.5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VLOOKUP(YI599,$A$681:$F$2408,6,FALSE)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VLOOKUP(YR599,$A$681:$F$2408,6,FALSE)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569</v>
      </c>
      <c r="ZC599" s="283">
        <f>IF(ZB599="Kopman",1.1,1)</f>
        <v>1</v>
      </c>
      <c r="ZD599" s="204">
        <f>VLOOKUP(ZA599,$A$681:$F$2408,6,FALSE)</f>
        <v>1587</v>
      </c>
      <c r="ZE599" s="203" t="s">
        <v>61</v>
      </c>
      <c r="ZF599" s="10">
        <f>ZD599*1.5</f>
        <v>2380.5</v>
      </c>
      <c r="ZH599" s="273"/>
      <c r="ZI599" s="203" t="s">
        <v>60</v>
      </c>
      <c r="ZJ599" s="409" t="s">
        <v>569</v>
      </c>
      <c r="ZK599" s="408" t="s">
        <v>2017</v>
      </c>
      <c r="ZL599" s="283">
        <f>IF(ZK599="Kopman",1.1,1)</f>
        <v>1.1000000000000001</v>
      </c>
      <c r="ZM599" s="204">
        <f>VLOOKUP(ZJ599,$A$681:$F$2408,6,FALSE)</f>
        <v>1587</v>
      </c>
      <c r="ZN599" s="203" t="s">
        <v>61</v>
      </c>
      <c r="ZO599" s="10">
        <f>ZM599*1.5</f>
        <v>2380.5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VLOOKUP(ZS599,$A$681:$F$2408,6,FALSE)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VLOOKUP(AAB599,$A$681:$F$2408,6,FALSE)</f>
        <v>617</v>
      </c>
      <c r="AAF599" s="203" t="s">
        <v>61</v>
      </c>
      <c r="AAG599" s="10">
        <f>AAE599*1.5*AAD599</f>
        <v>925.5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VLOOKUP(AAK599,$A$681:$F$2408,6,FALSE)</f>
        <v>1587</v>
      </c>
      <c r="AAO599" s="203" t="s">
        <v>61</v>
      </c>
      <c r="AAP599" s="10">
        <f>AAN599*1.5*AAM599</f>
        <v>2380.5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VLOOKUP(AAT599,$A$681:$F$2408,6,FALSE)</f>
        <v>265</v>
      </c>
      <c r="AAX599" s="203" t="s">
        <v>61</v>
      </c>
      <c r="AAY599" s="10">
        <f>AAW599*1.5*AAV599</f>
        <v>397.5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VLOOKUP(ABC599,$A$681:$F$2408,6,FALSE)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VLOOKUP(ABL599,$A$681:$F$2408,6,FALSE)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VLOOKUP(ABU599,$A$681:$F$2408,6,FALSE)</f>
        <v>1587</v>
      </c>
      <c r="ABY599" s="203" t="s">
        <v>61</v>
      </c>
      <c r="ABZ599" s="10">
        <f>ABX599*1.5*ABW599</f>
        <v>2380.5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VLOOKUP(ACD599,$A$681:$F$2408,6,FALSE)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VLOOKUP(ACM599,$A$681:$F$2408,6,FALSE)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VLOOKUP(ACV599,$A$681:$F$2408,6,FALSE)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VLOOKUP(ADE599,$A$681:$F$2408,6,FALSE)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VLOOKUP(ADN599,$A$681:$F$2408,6,FALSE)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VLOOKUP(ADW599,$A$681:$F$2408,6,FALSE)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VLOOKUP(AEF599,$A$681:$F$2408,6,FALSE)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VLOOKUP(AEO599,$A$681:$F$2408,6,FALSE)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VLOOKUP(AEX599,$A$681:$F$2408,6,FALSE)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VLOOKUP(AFG599,$A$681:$F$2408,6,FALSE)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VLOOKUP(AFP599,$A$681:$F$2408,6,FALSE)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VLOOKUP(AFY599,$A$681:$F$2408,6,FALSE)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VLOOKUP(AGH599,$A$681:$F$2408,6,FALSE)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VLOOKUP(AGQ599,$A$681:$F$2408,6,FALSE)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VLOOKUP(AGZ599,$A$681:$F$2408,6,FALSE)</f>
        <v>674</v>
      </c>
      <c r="AHD599" s="203" t="s">
        <v>61</v>
      </c>
      <c r="AHE599" s="10">
        <f>AHC599*1.5*AHB599</f>
        <v>1011</v>
      </c>
      <c r="AHF599" s="10"/>
      <c r="AHG599" s="273"/>
      <c r="AHH599" s="203" t="s">
        <v>60</v>
      </c>
      <c r="AHI599" s="409" t="s">
        <v>478</v>
      </c>
      <c r="AHJ599" s="408" t="s">
        <v>2017</v>
      </c>
      <c r="AHK599" s="283">
        <f>IF(AHJ599="Kopman",1.1,1)</f>
        <v>1.1000000000000001</v>
      </c>
      <c r="AHL599" s="204">
        <f>VLOOKUP(AHI599,$A$681:$F$2408,6,FALSE)</f>
        <v>674</v>
      </c>
      <c r="AHM599" s="203" t="s">
        <v>61</v>
      </c>
      <c r="AHN599" s="10">
        <f>AHL599*1.5*AHK599</f>
        <v>1112.1000000000001</v>
      </c>
      <c r="AHO599" s="10"/>
      <c r="AHP599" s="273"/>
      <c r="AHQ599" s="203" t="s">
        <v>60</v>
      </c>
      <c r="AHR599" s="409" t="s">
        <v>569</v>
      </c>
      <c r="AHS599" s="408" t="s">
        <v>2017</v>
      </c>
      <c r="AHT599" s="283">
        <f>IF(AHS599="Kopman",1.1,1)</f>
        <v>1.1000000000000001</v>
      </c>
      <c r="AHU599" s="204">
        <f>VLOOKUP(AHR599,$A$681:$F$2408,6,FALSE)</f>
        <v>1587</v>
      </c>
      <c r="AHV599" s="203" t="s">
        <v>61</v>
      </c>
      <c r="AHW599" s="10">
        <f>AHU599*1.5*AHT599</f>
        <v>2618.5500000000002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VLOOKUP(AIA599,$A$681:$F$2408,6,FALSE)</f>
        <v>1587</v>
      </c>
      <c r="AIE599" s="203" t="s">
        <v>61</v>
      </c>
      <c r="AIF599" s="10">
        <f>AID599*1.5*AIC599</f>
        <v>2380.5</v>
      </c>
      <c r="AIG599" s="10"/>
      <c r="AIH599" s="273"/>
      <c r="AII599" s="203" t="s">
        <v>60</v>
      </c>
      <c r="AIJ599" s="409" t="s">
        <v>830</v>
      </c>
      <c r="AIK599" s="408" t="s">
        <v>2017</v>
      </c>
      <c r="AIL599" s="283">
        <f>IF(AIK599="Kopman",1.1,1)</f>
        <v>1.1000000000000001</v>
      </c>
      <c r="AIM599" s="204">
        <f>VLOOKUP(AIJ599,$A$681:$F$2408,6,FALSE)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478</v>
      </c>
      <c r="AIT599" s="408" t="s">
        <v>2017</v>
      </c>
      <c r="AIU599" s="283">
        <f>IF(AIT599="Kopman",1.1,1)</f>
        <v>1.1000000000000001</v>
      </c>
      <c r="AIV599" s="204">
        <f>VLOOKUP(AIS599,$A$681:$F$2408,6,FALSE)</f>
        <v>674</v>
      </c>
      <c r="AIW599" s="203" t="s">
        <v>61</v>
      </c>
      <c r="AIX599" s="10">
        <f>AIV599*1.5*AIU599</f>
        <v>1112.1000000000001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VLOOKUP(AJB599,$A$681:$F$2408,6,FALSE)</f>
        <v>1587</v>
      </c>
      <c r="AJF599" s="203" t="s">
        <v>61</v>
      </c>
      <c r="AJG599" s="10">
        <f>AJE599*1.5*AJD599</f>
        <v>2380.5</v>
      </c>
      <c r="AJH599" s="10"/>
      <c r="AJI599" s="273"/>
      <c r="AJJ599" s="203" t="s">
        <v>60</v>
      </c>
      <c r="AJK599" s="409" t="s">
        <v>478</v>
      </c>
      <c r="AJL599" s="408" t="s">
        <v>2017</v>
      </c>
      <c r="AJM599" s="283">
        <f>IF(AJL599="Kopman",1.1,1)</f>
        <v>1.1000000000000001</v>
      </c>
      <c r="AJN599" s="204">
        <f>VLOOKUP(AJK599,$A$681:$F$2408,6,FALSE)</f>
        <v>674</v>
      </c>
      <c r="AJO599" s="203" t="s">
        <v>61</v>
      </c>
      <c r="AJP599" s="10">
        <f>AJN599*1.5*AJM599</f>
        <v>1112.1000000000001</v>
      </c>
      <c r="AJQ599" s="10"/>
      <c r="AJR599" s="273"/>
      <c r="AJS599" s="203" t="s">
        <v>60</v>
      </c>
      <c r="AJT599" s="409" t="s">
        <v>569</v>
      </c>
      <c r="AJU599" s="408" t="s">
        <v>2017</v>
      </c>
      <c r="AJV599" s="283">
        <f>IF(AJU599="Kopman",1.1,1)</f>
        <v>1.1000000000000001</v>
      </c>
      <c r="AJW599" s="204">
        <f>VLOOKUP(AJT599,$A$681:$F$2408,6,FALSE)</f>
        <v>1587</v>
      </c>
      <c r="AJX599" s="203" t="s">
        <v>61</v>
      </c>
      <c r="AJY599" s="10">
        <f>AJW599*1.5*AJV599</f>
        <v>2618.5500000000002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VLOOKUP(AKC599,$A$681:$F$2408,6,FALSE)</f>
        <v>674</v>
      </c>
      <c r="AKG599" s="203" t="s">
        <v>61</v>
      </c>
      <c r="AKH599" s="10">
        <f>AKF599*1.5*AKE599</f>
        <v>1011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VLOOKUP(AKL599,$A$681:$F$2408,6,FALSE)</f>
        <v>674</v>
      </c>
      <c r="AKP599" s="203" t="s">
        <v>61</v>
      </c>
      <c r="AKQ599" s="10">
        <f>AKO599*1.5*AKN599</f>
        <v>1011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VLOOKUP(AKU599,$A$681:$F$2408,6,FALSE)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VLOOKUP(ALD599,$A$681:$F$2408,6,FALSE)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VLOOKUP(ALM599,$A$681:$F$2408,6,FALSE)</f>
        <v>1587</v>
      </c>
      <c r="ALQ599" s="203" t="s">
        <v>61</v>
      </c>
      <c r="ALR599" s="10">
        <f>ALP599*1.5*ALO599</f>
        <v>2380.5</v>
      </c>
      <c r="ALS599" s="10"/>
      <c r="ALT599" s="273"/>
      <c r="ALU599" s="203" t="s">
        <v>60</v>
      </c>
      <c r="ALV599" s="409" t="s">
        <v>478</v>
      </c>
      <c r="ALW599" s="408" t="s">
        <v>2017</v>
      </c>
      <c r="ALX599" s="283">
        <f>IF(ALW599="Kopman",1.1,1)</f>
        <v>1.1000000000000001</v>
      </c>
      <c r="ALY599" s="204">
        <f>VLOOKUP(ALV599,$A$681:$F$2408,6,FALSE)</f>
        <v>674</v>
      </c>
      <c r="ALZ599" s="203" t="s">
        <v>61</v>
      </c>
      <c r="AMA599" s="10">
        <f>ALY599*1.5*ALX599</f>
        <v>1112.1000000000001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VLOOKUP(AME599,$A$681:$F$2408,6,FALSE)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VLOOKUP(AMN599,$A$681:$F$2408,6,FALSE)</f>
        <v>674</v>
      </c>
      <c r="AMR599" s="203" t="s">
        <v>61</v>
      </c>
      <c r="AMS599" s="10">
        <f>AMQ599*1.5*AMP599</f>
        <v>1011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VLOOKUP(AMW599,$A$681:$F$2408,6,FALSE)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478</v>
      </c>
      <c r="ANG599" s="408" t="s">
        <v>2017</v>
      </c>
      <c r="ANH599" s="283">
        <f>IF(ANG599="Kopman",1.1,1)</f>
        <v>1.1000000000000001</v>
      </c>
      <c r="ANI599" s="204">
        <f>VLOOKUP(ANF599,$A$681:$F$2408,6,FALSE)</f>
        <v>674</v>
      </c>
      <c r="ANJ599" s="203" t="s">
        <v>61</v>
      </c>
      <c r="ANK599" s="10">
        <f>ANI599*1.5*ANH599</f>
        <v>1112.1000000000001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VLOOKUP(ANO599,$A$681:$F$2408,6,FALSE)</f>
        <v>674</v>
      </c>
      <c r="ANS599" s="203" t="s">
        <v>61</v>
      </c>
      <c r="ANT599" s="10">
        <f>ANR599*1.5*ANQ599</f>
        <v>1011</v>
      </c>
      <c r="ANU599" s="10"/>
      <c r="ANV599" s="273"/>
      <c r="ANW599" s="203" t="s">
        <v>60</v>
      </c>
      <c r="ANX599" s="409" t="s">
        <v>569</v>
      </c>
      <c r="ANY599" s="408" t="s">
        <v>2017</v>
      </c>
      <c r="ANZ599" s="283">
        <f>IF(ANY599="Kopman",1.1,1)</f>
        <v>1.1000000000000001</v>
      </c>
      <c r="AOA599" s="204">
        <f>VLOOKUP(ANX599,$A$681:$F$2408,6,FALSE)</f>
        <v>1587</v>
      </c>
      <c r="AOB599" s="203" t="s">
        <v>61</v>
      </c>
      <c r="AOC599" s="10">
        <f>AOA599*1.5*ANZ599</f>
        <v>2618.5500000000002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VLOOKUP(AOG599,$A$681:$F$2408,6,FALSE)</f>
        <v>1587</v>
      </c>
      <c r="AOK599" s="203" t="s">
        <v>61</v>
      </c>
      <c r="AOL599" s="10">
        <f>AOJ599*1.5*AOI599</f>
        <v>2380.5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VLOOKUP(AOP599,$A$681:$F$2408,6,FALSE)</f>
        <v>674</v>
      </c>
      <c r="AOT599" s="203" t="s">
        <v>61</v>
      </c>
      <c r="AOU599" s="10">
        <f>AOS599*1.5*AOR599</f>
        <v>1011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VLOOKUP(AOY599,$A$681:$F$2408,6,FALSE)</f>
        <v>1587</v>
      </c>
      <c r="APC599" s="203" t="s">
        <v>61</v>
      </c>
      <c r="APD599" s="10">
        <f>APB599*1.5*APA599</f>
        <v>2380.5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VLOOKUP(APH599,$A$681:$F$2408,6,FALSE)</f>
        <v>1587</v>
      </c>
      <c r="APL599" s="203" t="s">
        <v>61</v>
      </c>
      <c r="APM599" s="10">
        <f>APK599*1.5*APJ599</f>
        <v>2380.5</v>
      </c>
      <c r="APN599" s="10"/>
      <c r="APO599" s="273"/>
      <c r="APP599" s="203" t="s">
        <v>60</v>
      </c>
      <c r="APQ599" s="409" t="s">
        <v>830</v>
      </c>
      <c r="APR599" s="408" t="s">
        <v>2017</v>
      </c>
      <c r="APS599" s="283">
        <f>IF(APR599="Kopman",1.1,1)</f>
        <v>1.1000000000000001</v>
      </c>
      <c r="APT599" s="204">
        <f>VLOOKUP(APQ599,$A$681:$F$2408,6,FALSE)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478</v>
      </c>
      <c r="AQA599" s="408" t="s">
        <v>2017</v>
      </c>
      <c r="AQB599" s="283">
        <f>IF(AQA599="Kopman",1.1,1)</f>
        <v>1.1000000000000001</v>
      </c>
      <c r="AQC599" s="204">
        <f>VLOOKUP(APZ599,$A$681:$F$2408,6,FALSE)</f>
        <v>674</v>
      </c>
      <c r="AQD599" s="203" t="s">
        <v>61</v>
      </c>
      <c r="AQE599" s="10">
        <f>AQC599*1.5*AQB599</f>
        <v>1112.1000000000001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VLOOKUP(B600,$A$681:$F$2408,6,FALSE)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VLOOKUP(K600,$A$681:$F$2408,6,FALSE)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VLOOKUP(T600,$A$681:$F$2408,6,FALSE)</f>
        <v>674</v>
      </c>
      <c r="X600" s="203" t="s">
        <v>63</v>
      </c>
      <c r="Y600" s="10">
        <f>W600*1.4</f>
        <v>943.59999999999991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VLOOKUP(AC600,$A$681:$F$2408,6,FALSE)</f>
        <v>1587</v>
      </c>
      <c r="AG600" s="203" t="s">
        <v>63</v>
      </c>
      <c r="AH600" s="10">
        <f>AF600*1.4</f>
        <v>2221.7999999999997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VLOOKUP(AL600,$A$681:$F$2408,6,FALSE)</f>
        <v>674</v>
      </c>
      <c r="AP600" s="203" t="s">
        <v>63</v>
      </c>
      <c r="AQ600" s="10">
        <f>AO600*1.4</f>
        <v>943.59999999999991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VLOOKUP(AU600,$A$681:$F$2408,6,FALSE)</f>
        <v>674</v>
      </c>
      <c r="AY600" s="203" t="s">
        <v>63</v>
      </c>
      <c r="AZ600" s="10">
        <f>AX600*1.4</f>
        <v>943.59999999999991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VLOOKUP(BD600,$A$681:$F$2408,6,FALSE)</f>
        <v>1587</v>
      </c>
      <c r="BH600" s="203" t="s">
        <v>63</v>
      </c>
      <c r="BI600" s="10">
        <f>BG600*1.4</f>
        <v>2221.7999999999997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VLOOKUP(BM600,$A$681:$F$2408,6,FALSE)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VLOOKUP(BV600,$A$681:$F$2408,6,FALSE)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VLOOKUP(CE600,$A$681:$F$2408,6,FALSE)</f>
        <v>674</v>
      </c>
      <c r="CI600" s="203" t="s">
        <v>63</v>
      </c>
      <c r="CJ600" s="10">
        <f>CH600*1.4</f>
        <v>943.59999999999991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VLOOKUP(CN600,$A$681:$F$2408,6,FALSE)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VLOOKUP(CW600,$A$681:$F$2408,6,FALSE)</f>
        <v>1587</v>
      </c>
      <c r="DA600" s="203" t="s">
        <v>63</v>
      </c>
      <c r="DB600" s="10">
        <f>CZ600*1.4</f>
        <v>2221.7999999999997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VLOOKUP(DF600,$A$681:$F$2408,6,FALSE)</f>
        <v>1587</v>
      </c>
      <c r="DJ600" s="203" t="s">
        <v>63</v>
      </c>
      <c r="DK600" s="10">
        <f>DI600*1.4</f>
        <v>2221.7999999999997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VLOOKUP(DO600,$A$681:$F$2408,6,FALSE)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VLOOKUP(DX600,$A$681:$F$2408,6,FALSE)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VLOOKUP(EG600,$A$681:$F$2408,6,FALSE)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VLOOKUP(EP600,$A$681:$F$2408,6,FALSE)</f>
        <v>1587</v>
      </c>
      <c r="ET600" s="203" t="s">
        <v>63</v>
      </c>
      <c r="EU600" s="10">
        <f>ES600*1.4</f>
        <v>2221.7999999999997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VLOOKUP(EY600,$A$681:$F$2408,6,FALSE)</f>
        <v>1587</v>
      </c>
      <c r="FC600" s="203" t="s">
        <v>63</v>
      </c>
      <c r="FD600" s="10">
        <f>FB600*1.4</f>
        <v>2221.7999999999997</v>
      </c>
      <c r="FE600" s="10"/>
      <c r="FF600" s="267"/>
      <c r="FG600" s="203" t="s">
        <v>62</v>
      </c>
      <c r="FH600" s="414" t="s">
        <v>478</v>
      </c>
      <c r="FJ600" s="204"/>
      <c r="FK600" s="204">
        <f>VLOOKUP(FH600,$A$681:$F$2408,6,FALSE)</f>
        <v>674</v>
      </c>
      <c r="FL600" s="203" t="s">
        <v>63</v>
      </c>
      <c r="FM600" s="10">
        <f>FK600*1.4</f>
        <v>943.59999999999991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VLOOKUP(FQ600,$A$681:$F$2408,6,FALSE)</f>
        <v>674</v>
      </c>
      <c r="FU600" s="203" t="s">
        <v>63</v>
      </c>
      <c r="FV600" s="10">
        <f>FT600*1.4</f>
        <v>943.59999999999991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VLOOKUP(FZ600,$A$681:$F$2408,6,FALSE)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VLOOKUP(GI600,$A$681:$F$2408,6,FALSE)</f>
        <v>674</v>
      </c>
      <c r="GM600" s="203" t="s">
        <v>63</v>
      </c>
      <c r="GN600" s="10">
        <f>GL600*1.4</f>
        <v>943.59999999999991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VLOOKUP(GR600,$A$681:$F$2408,6,FALSE)</f>
        <v>674</v>
      </c>
      <c r="GV600" s="203" t="s">
        <v>63</v>
      </c>
      <c r="GW600" s="10">
        <f>GU600*1.4</f>
        <v>943.59999999999991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VLOOKUP(HA600,$A$681:$F$2408,6,FALSE)</f>
        <v>1587</v>
      </c>
      <c r="HE600" s="203" t="s">
        <v>63</v>
      </c>
      <c r="HF600" s="10">
        <f>HD600*1.4</f>
        <v>2221.7999999999997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VLOOKUP(HJ600,$A$681:$F$2408,6,FALSE)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VLOOKUP(HS600,$A$681:$F$2408,6,FALSE)</f>
        <v>674</v>
      </c>
      <c r="HW600" s="203" t="s">
        <v>63</v>
      </c>
      <c r="HX600" s="10">
        <f>HV600*1.4</f>
        <v>943.59999999999991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VLOOKUP(IB600,$A$681:$F$2408,6,FALSE)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VLOOKUP(IK600,$A$681:$F$2408,6,FALSE)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VLOOKUP(IT600,$A$681:$F$2408,6,FALSE)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VLOOKUP(JC600,$A$681:$F$2408,6,FALSE)</f>
        <v>1587</v>
      </c>
      <c r="JG600" s="203" t="s">
        <v>63</v>
      </c>
      <c r="JH600" s="10">
        <f>JF600*1.4</f>
        <v>2221.7999999999997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VLOOKUP(JL600,$A$681:$F$2408,6,FALSE)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VLOOKUP(JU600,$A$681:$F$2408,6,FALSE)</f>
        <v>696</v>
      </c>
      <c r="JY600" s="203" t="s">
        <v>63</v>
      </c>
      <c r="JZ600" s="10">
        <f>JX600*1.4</f>
        <v>974.4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VLOOKUP(KD600,$A$681:$F$2408,6,FALSE)</f>
        <v>1587</v>
      </c>
      <c r="KH600" s="203" t="s">
        <v>63</v>
      </c>
      <c r="KI600" s="10">
        <f>KG600*1.4</f>
        <v>2221.7999999999997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VLOOKUP(KM600,$A$681:$F$2408,6,FALSE)</f>
        <v>1587</v>
      </c>
      <c r="KQ600" s="203" t="s">
        <v>63</v>
      </c>
      <c r="KR600" s="10">
        <f>KP600*1.4</f>
        <v>2221.7999999999997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VLOOKUP(KV600,$A$681:$F$2408,6,FALSE)</f>
        <v>1587</v>
      </c>
      <c r="KZ600" s="203" t="s">
        <v>63</v>
      </c>
      <c r="LA600" s="10">
        <f>KY600*1.4</f>
        <v>2221.7999999999997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VLOOKUP(LE600,$A$681:$F$2408,6,FALSE)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VLOOKUP(LN600,$A$681:$F$2408,6,FALSE)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VLOOKUP(LW600,$A$681:$F$2408,6,FALSE)</f>
        <v>1587</v>
      </c>
      <c r="MA600" s="203" t="s">
        <v>63</v>
      </c>
      <c r="MB600" s="10">
        <f>LZ600*1.4</f>
        <v>2221.7999999999997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VLOOKUP(MF600,$A$681:$F$2408,6,FALSE)</f>
        <v>674</v>
      </c>
      <c r="MJ600" s="203" t="s">
        <v>63</v>
      </c>
      <c r="MK600" s="10">
        <f>MI600*1.4</f>
        <v>943.59999999999991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VLOOKUP(MO600,$A$681:$F$2408,6,FALSE)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VLOOKUP(MX600,$A$681:$F$2408,6,FALSE)</f>
        <v>1587</v>
      </c>
      <c r="NB600" s="203" t="s">
        <v>63</v>
      </c>
      <c r="NC600" s="10">
        <f>NA600*1.4</f>
        <v>2221.7999999999997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VLOOKUP(NG600,$A$681:$F$2408,6,FALSE)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478</v>
      </c>
      <c r="NR600" s="204"/>
      <c r="NS600" s="204">
        <f>VLOOKUP(NP600,$A$681:$F$2408,6,FALSE)</f>
        <v>674</v>
      </c>
      <c r="NT600" s="203" t="s">
        <v>63</v>
      </c>
      <c r="NU600" s="10">
        <f>NS600*1.4</f>
        <v>943.59999999999991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VLOOKUP(NY600,$A$681:$F$2408,6,FALSE)</f>
        <v>617</v>
      </c>
      <c r="OC600" s="203" t="s">
        <v>63</v>
      </c>
      <c r="OD600" s="10">
        <f>OB600*1.4</f>
        <v>863.8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VLOOKUP(OH600,$A$681:$F$2408,6,FALSE)</f>
        <v>674</v>
      </c>
      <c r="OL600" s="203" t="s">
        <v>63</v>
      </c>
      <c r="OM600" s="10">
        <f>OK600*1.4</f>
        <v>943.59999999999991</v>
      </c>
      <c r="ON600" s="10"/>
      <c r="OO600" s="267"/>
      <c r="OP600" s="203" t="s">
        <v>62</v>
      </c>
      <c r="OQ600" s="417" t="s">
        <v>478</v>
      </c>
      <c r="OS600" s="204"/>
      <c r="OT600" s="204">
        <f>VLOOKUP(OQ600,$A$681:$F$2408,6,FALSE)</f>
        <v>674</v>
      </c>
      <c r="OU600" s="203" t="s">
        <v>63</v>
      </c>
      <c r="OV600" s="10">
        <f>OT600*1.4</f>
        <v>943.59999999999991</v>
      </c>
      <c r="OW600" s="10"/>
      <c r="OX600" s="267"/>
      <c r="OY600" s="203" t="s">
        <v>62</v>
      </c>
      <c r="OZ600" s="421" t="s">
        <v>569</v>
      </c>
      <c r="PB600" s="204"/>
      <c r="PC600" s="204">
        <f>VLOOKUP(OZ600,$A$681:$F$2408,6,FALSE)</f>
        <v>1587</v>
      </c>
      <c r="PD600" s="203" t="s">
        <v>63</v>
      </c>
      <c r="PE600" s="10">
        <f>PC600*1.4</f>
        <v>2221.7999999999997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VLOOKUP(PI600,$A$681:$F$2408,6,FALSE)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VLOOKUP(PR600,$A$681:$F$2408,6,FALSE)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VLOOKUP(QA600,$A$681:$F$2408,6,FALSE)</f>
        <v>674</v>
      </c>
      <c r="QE600" s="203" t="s">
        <v>63</v>
      </c>
      <c r="QF600" s="10">
        <f>QD600*1.4</f>
        <v>943.59999999999991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VLOOKUP(QJ600,$A$681:$F$2408,6,FALSE)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VLOOKUP(QS600,$A$681:$F$2408,6,FALSE)</f>
        <v>1587</v>
      </c>
      <c r="QW600" s="203" t="s">
        <v>63</v>
      </c>
      <c r="QX600" s="10">
        <f>QV600*1.4</f>
        <v>2221.7999999999997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VLOOKUP(RB600,$A$681:$F$2408,6,FALSE)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VLOOKUP(RK600,$A$681:$F$2408,6,FALSE)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VLOOKUP(RT600,$A$681:$F$2408,6,FALSE)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VLOOKUP(SC600,$A$681:$F$2408,6,FALSE)</f>
        <v>674</v>
      </c>
      <c r="SG600" s="203" t="s">
        <v>63</v>
      </c>
      <c r="SH600" s="10">
        <f>SF600*1.4</f>
        <v>943.59999999999991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VLOOKUP(SL600,$A$681:$F$2408,6,FALSE)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VLOOKUP(SU600,$A$681:$F$2408,6,FALSE)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1" t="s">
        <v>569</v>
      </c>
      <c r="TF600" s="204"/>
      <c r="TG600" s="204">
        <f>VLOOKUP(TD600,$A$681:$F$2408,6,FALSE)</f>
        <v>1587</v>
      </c>
      <c r="TH600" s="203" t="s">
        <v>63</v>
      </c>
      <c r="TI600" s="10">
        <f>TG600*1.4</f>
        <v>2221.7999999999997</v>
      </c>
      <c r="TK600" s="273"/>
      <c r="TL600" s="203" t="s">
        <v>62</v>
      </c>
      <c r="TM600" s="276" t="s">
        <v>830</v>
      </c>
      <c r="TO600" s="204"/>
      <c r="TP600" s="204">
        <f>VLOOKUP(TM600,$A$681:$F$2408,6,FALSE)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VLOOKUP(TV600,$A$681:$F$2408,6,FALSE)</f>
        <v>1587</v>
      </c>
      <c r="TZ600" s="203" t="s">
        <v>63</v>
      </c>
      <c r="UA600" s="10">
        <f>TY600*1.4</f>
        <v>2221.7999999999997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VLOOKUP(UE600,$A$681:$F$2408,6,FALSE)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VLOOKUP(UN600,$A$681:$F$2408,6,FALSE)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VLOOKUP(UW600,$A$681:$F$2408,6,FALSE)</f>
        <v>617</v>
      </c>
      <c r="VA600" s="203" t="s">
        <v>63</v>
      </c>
      <c r="VB600" s="10">
        <f>UZ600*1.4</f>
        <v>863.8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VLOOKUP(VF600,$A$681:$F$2408,6,FALSE)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VLOOKUP(VO600,$A$681:$F$2408,6,FALSE)</f>
        <v>184</v>
      </c>
      <c r="VS600" s="203" t="s">
        <v>63</v>
      </c>
      <c r="VT600" s="10">
        <f>VR600*1.4</f>
        <v>257.59999999999997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VLOOKUP(VX600,$A$681:$F$2408,6,FALSE)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VLOOKUP(WG600,$A$681:$F$2408,6,FALSE)</f>
        <v>617</v>
      </c>
      <c r="WK600" s="203" t="s">
        <v>63</v>
      </c>
      <c r="WL600" s="10">
        <f>WJ600*1.4</f>
        <v>863.8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VLOOKUP(WP600,$A$681:$F$2408,6,FALSE)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VLOOKUP(WY600,$A$681:$F$2408,6,FALSE)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VLOOKUP(XH600,$A$681:$F$2408,6,FALSE)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957</v>
      </c>
      <c r="XS600" s="204"/>
      <c r="XT600" s="204">
        <f>VLOOKUP(XQ600,$A$681:$F$2408,6,FALSE)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VLOOKUP(XZ600,$A$681:$F$2408,6,FALSE)</f>
        <v>674</v>
      </c>
      <c r="YD600" s="203" t="s">
        <v>63</v>
      </c>
      <c r="YE600" s="10">
        <f>YC600*1.4</f>
        <v>943.59999999999991</v>
      </c>
      <c r="YG600" s="273"/>
      <c r="YH600" s="203" t="s">
        <v>62</v>
      </c>
      <c r="YI600" s="278" t="s">
        <v>183</v>
      </c>
      <c r="YK600" s="204"/>
      <c r="YL600" s="204" t="e">
        <f>VLOOKUP(YI600,$A$681:$F$2408,6,FALSE)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VLOOKUP(YR600,$A$681:$F$2408,6,FALSE)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830</v>
      </c>
      <c r="ZC600" s="204"/>
      <c r="ZD600" s="204">
        <f>VLOOKUP(ZA600,$A$681:$F$2408,6,FALSE)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830</v>
      </c>
      <c r="ZL600" s="204"/>
      <c r="ZM600" s="204">
        <f>VLOOKUP(ZJ600,$A$681:$F$2408,6,FALSE)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569</v>
      </c>
      <c r="ZU600" s="204"/>
      <c r="ZV600" s="204">
        <f>VLOOKUP(ZS600,$A$681:$F$2408,6,FALSE)</f>
        <v>1587</v>
      </c>
      <c r="ZW600" s="203" t="s">
        <v>63</v>
      </c>
      <c r="ZX600" s="10">
        <f>ZV600*1.4</f>
        <v>2221.7999999999997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VLOOKUP(AAB600,$A$681:$F$2408,6,FALSE)</f>
        <v>265</v>
      </c>
      <c r="AAF600" s="203" t="s">
        <v>63</v>
      </c>
      <c r="AAG600" s="10">
        <f>AAE600*1.4</f>
        <v>371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VLOOKUP(AAK600,$A$681:$F$2408,6,FALSE)</f>
        <v>696</v>
      </c>
      <c r="AAO600" s="203" t="s">
        <v>63</v>
      </c>
      <c r="AAP600" s="10">
        <f>AAN600*1.4</f>
        <v>974.4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VLOOKUP(AAT600,$A$681:$F$2408,6,FALSE)</f>
        <v>1587</v>
      </c>
      <c r="AAX600" s="203" t="s">
        <v>63</v>
      </c>
      <c r="AAY600" s="10">
        <f>AAW600*1.4</f>
        <v>2221.7999999999997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VLOOKUP(ABC600,$A$681:$F$2408,6,FALSE)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VLOOKUP(ABL600,$A$681:$F$2408,6,FALSE)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VLOOKUP(ABU600,$A$681:$F$2408,6,FALSE)</f>
        <v>674</v>
      </c>
      <c r="ABY600" s="203" t="s">
        <v>63</v>
      </c>
      <c r="ABZ600" s="10">
        <f>ABX600*1.4</f>
        <v>943.59999999999991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VLOOKUP(ACD600,$A$681:$F$2408,6,FALSE)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VLOOKUP(ACM600,$A$681:$F$2408,6,FALSE)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VLOOKUP(ACV600,$A$681:$F$2408,6,FALSE)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VLOOKUP(ADE600,$A$681:$F$2408,6,FALSE)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VLOOKUP(ADN600,$A$681:$F$2408,6,FALSE)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VLOOKUP(ADW600,$A$681:$F$2408,6,FALSE)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VLOOKUP(AEF600,$A$681:$F$2408,6,FALSE)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VLOOKUP(AEO600,$A$681:$F$2408,6,FALSE)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VLOOKUP(AEX600,$A$681:$F$2408,6,FALSE)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VLOOKUP(AFG600,$A$681:$F$2408,6,FALSE)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VLOOKUP(AFP600,$A$681:$F$2408,6,FALSE)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VLOOKUP(AFY600,$A$681:$F$2408,6,FALSE)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VLOOKUP(AGH600,$A$681:$F$2408,6,FALSE)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VLOOKUP(AGQ600,$A$681:$F$2408,6,FALSE)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VLOOKUP(AGZ600,$A$681:$F$2408,6,FALSE)</f>
        <v>1587</v>
      </c>
      <c r="AHD600" s="203" t="s">
        <v>63</v>
      </c>
      <c r="AHE600" s="10">
        <f>AHC600*1.4</f>
        <v>2221.7999999999997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VLOOKUP(AHI600,$A$681:$F$2408,6,FALSE)</f>
        <v>1587</v>
      </c>
      <c r="AHM600" s="203" t="s">
        <v>63</v>
      </c>
      <c r="AHN600" s="10">
        <f>AHL600*1.4</f>
        <v>2221.7999999999997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VLOOKUP(AHR600,$A$681:$F$2408,6,FALSE)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VLOOKUP(AIA600,$A$681:$F$2408,6,FALSE)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VLOOKUP(AIJ600,$A$681:$F$2408,6,FALSE)</f>
        <v>1587</v>
      </c>
      <c r="AIN600" s="203" t="s">
        <v>63</v>
      </c>
      <c r="AIO600" s="10">
        <f>AIM600*1.4</f>
        <v>2221.7999999999997</v>
      </c>
      <c r="AIP600" s="10"/>
      <c r="AIQ600" s="273"/>
      <c r="AIR600" s="203" t="s">
        <v>62</v>
      </c>
      <c r="AIS600" s="423" t="s">
        <v>830</v>
      </c>
      <c r="AIU600" s="204"/>
      <c r="AIV600" s="204">
        <f>VLOOKUP(AIS600,$A$681:$F$2408,6,FALSE)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VLOOKUP(AJB600,$A$681:$F$2408,6,FALSE)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VLOOKUP(AJK600,$A$681:$F$2408,6,FALSE)</f>
        <v>1587</v>
      </c>
      <c r="AJO600" s="203" t="s">
        <v>63</v>
      </c>
      <c r="AJP600" s="10">
        <f>AJN600*1.4</f>
        <v>2221.7999999999997</v>
      </c>
      <c r="AJQ600" s="10"/>
      <c r="AJR600" s="273"/>
      <c r="AJS600" s="203" t="s">
        <v>62</v>
      </c>
      <c r="AJT600" s="424" t="s">
        <v>830</v>
      </c>
      <c r="AJV600" s="204"/>
      <c r="AJW600" s="204">
        <f>VLOOKUP(AJT600,$A$681:$F$2408,6,FALSE)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VLOOKUP(AKC600,$A$681:$F$2408,6,FALSE)</f>
        <v>696</v>
      </c>
      <c r="AKG600" s="203" t="s">
        <v>63</v>
      </c>
      <c r="AKH600" s="10">
        <f>AKF600*1.4</f>
        <v>974.4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VLOOKUP(AKL600,$A$681:$F$2408,6,FALSE)</f>
        <v>1587</v>
      </c>
      <c r="AKP600" s="203" t="s">
        <v>63</v>
      </c>
      <c r="AKQ600" s="10">
        <f>AKO600*1.4</f>
        <v>2221.7999999999997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VLOOKUP(AKU600,$A$681:$F$2408,6,FALSE)</f>
        <v>674</v>
      </c>
      <c r="AKY600" s="203" t="s">
        <v>63</v>
      </c>
      <c r="AKZ600" s="10">
        <f>AKX600*1.4</f>
        <v>943.59999999999991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VLOOKUP(ALD600,$A$681:$F$2408,6,FALSE)</f>
        <v>1587</v>
      </c>
      <c r="ALH600" s="203" t="s">
        <v>63</v>
      </c>
      <c r="ALI600" s="10">
        <f>ALG600*1.4</f>
        <v>2221.7999999999997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VLOOKUP(ALM600,$A$681:$F$2408,6,FALSE)</f>
        <v>265</v>
      </c>
      <c r="ALQ600" s="203" t="s">
        <v>63</v>
      </c>
      <c r="ALR600" s="10">
        <f>ALP600*1.4</f>
        <v>371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VLOOKUP(ALV600,$A$681:$F$2408,6,FALSE)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VLOOKUP(AME600,$A$681:$F$2408,6,FALSE)</f>
        <v>1587</v>
      </c>
      <c r="AMI600" s="203" t="s">
        <v>63</v>
      </c>
      <c r="AMJ600" s="10">
        <f>AMH600*1.4</f>
        <v>2221.7999999999997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VLOOKUP(AMN600,$A$681:$F$2408,6,FALSE)</f>
        <v>1587</v>
      </c>
      <c r="AMR600" s="203" t="s">
        <v>63</v>
      </c>
      <c r="AMS600" s="10">
        <f>AMQ600*1.4</f>
        <v>2221.7999999999997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VLOOKUP(AMW600,$A$681:$F$2408,6,FALSE)</f>
        <v>674</v>
      </c>
      <c r="ANA600" s="203" t="s">
        <v>63</v>
      </c>
      <c r="ANB600" s="10">
        <f>AMZ600*1.4</f>
        <v>943.59999999999991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VLOOKUP(ANF600,$A$681:$F$2408,6,FALSE)</f>
        <v>1587</v>
      </c>
      <c r="ANJ600" s="203" t="s">
        <v>63</v>
      </c>
      <c r="ANK600" s="10">
        <f>ANI600*1.4</f>
        <v>2221.7999999999997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VLOOKUP(ANO600,$A$681:$F$2408,6,FALSE)</f>
        <v>265</v>
      </c>
      <c r="ANS600" s="203" t="s">
        <v>63</v>
      </c>
      <c r="ANT600" s="10">
        <f>ANR600*1.4</f>
        <v>371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VLOOKUP(ANX600,$A$681:$F$2408,6,FALSE)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VLOOKUP(AOG600,$A$681:$F$2408,6,FALSE)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VLOOKUP(AOP600,$A$681:$F$2408,6,FALSE)</f>
        <v>1587</v>
      </c>
      <c r="AOT600" s="203" t="s">
        <v>63</v>
      </c>
      <c r="AOU600" s="10">
        <f>AOS600*1.4</f>
        <v>2221.7999999999997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VLOOKUP(AOY600,$A$681:$F$2408,6,FALSE)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VLOOKUP(APH600,$A$681:$F$2408,6,FALSE)</f>
        <v>674</v>
      </c>
      <c r="APL600" s="203" t="s">
        <v>63</v>
      </c>
      <c r="APM600" s="10">
        <f>APK600*1.4</f>
        <v>943.59999999999991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VLOOKUP(APQ600,$A$681:$F$2408,6,FALSE)</f>
        <v>674</v>
      </c>
      <c r="APU600" s="203" t="s">
        <v>63</v>
      </c>
      <c r="APV600" s="10">
        <f>APT600*1.4</f>
        <v>943.59999999999991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VLOOKUP(APZ600,$A$681:$F$2408,6,FALSE)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VLOOKUP(B601,$A$681:$F$2408,6,FALSE)</f>
        <v>674</v>
      </c>
      <c r="F601" s="203" t="s">
        <v>65</v>
      </c>
      <c r="G601" s="10">
        <f>E601*1.3</f>
        <v>876.2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VLOOKUP(K601,$A$681:$F$2408,6,FALSE)</f>
        <v>674</v>
      </c>
      <c r="O601" s="203" t="s">
        <v>65</v>
      </c>
      <c r="P601" s="10">
        <f>N601*1.3</f>
        <v>876.2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VLOOKUP(T601,$A$681:$F$2408,6,FALSE)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VLOOKUP(AC601,$A$681:$F$2408,6,FALSE)</f>
        <v>674</v>
      </c>
      <c r="AG601" s="203" t="s">
        <v>65</v>
      </c>
      <c r="AH601" s="10">
        <f>AF601*1.3</f>
        <v>876.2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VLOOKUP(AL601,$A$681:$F$2408,6,FALSE)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VLOOKUP(AU601,$A$681:$F$2408,6,FALSE)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VLOOKUP(BD601,$A$681:$F$2408,6,FALSE)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VLOOKUP(BM601,$A$681:$F$2408,6,FALSE)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VLOOKUP(BV601,$A$681:$F$2408,6,FALSE)</f>
        <v>674</v>
      </c>
      <c r="BZ601" s="203" t="s">
        <v>65</v>
      </c>
      <c r="CA601" s="10">
        <f>BY601*1.3</f>
        <v>876.2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VLOOKUP(CE601,$A$681:$F$2408,6,FALSE)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VLOOKUP(CN601,$A$681:$F$2408,6,FALSE)</f>
        <v>674</v>
      </c>
      <c r="CR601" s="203" t="s">
        <v>65</v>
      </c>
      <c r="CS601" s="10">
        <f>CQ601*1.3</f>
        <v>876.2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VLOOKUP(CW601,$A$681:$F$2408,6,FALSE)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VLOOKUP(DF601,$A$681:$F$2408,6,FALSE)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VLOOKUP(DO601,$A$681:$F$2408,6,FALSE)</f>
        <v>674</v>
      </c>
      <c r="DS601" s="203" t="s">
        <v>65</v>
      </c>
      <c r="DT601" s="10">
        <f>DR601*1.3</f>
        <v>876.2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VLOOKUP(DX601,$A$681:$F$2408,6,FALSE)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VLOOKUP(EG601,$A$681:$F$2408,6,FALSE)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VLOOKUP(EP601,$A$681:$F$2408,6,FALSE)</f>
        <v>674</v>
      </c>
      <c r="ET601" s="203" t="s">
        <v>65</v>
      </c>
      <c r="EU601" s="10">
        <f>ES601*1.3</f>
        <v>876.2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VLOOKUP(EY601,$A$681:$F$2408,6,FALSE)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830</v>
      </c>
      <c r="FJ601" s="204"/>
      <c r="FK601" s="204">
        <f>VLOOKUP(FH601,$A$681:$F$2408,6,FALSE)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VLOOKUP(FQ601,$A$681:$F$2408,6,FALSE)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VLOOKUP(FZ601,$A$681:$F$2408,6,FALSE)</f>
        <v>674</v>
      </c>
      <c r="GD601" s="203" t="s">
        <v>65</v>
      </c>
      <c r="GE601" s="10">
        <f>GC601*1.3</f>
        <v>876.2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VLOOKUP(GI601,$A$681:$F$2408,6,FALSE)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VLOOKUP(GR601,$A$681:$F$2408,6,FALSE)</f>
        <v>1587</v>
      </c>
      <c r="GV601" s="203" t="s">
        <v>65</v>
      </c>
      <c r="GW601" s="10">
        <f>GU601*1.3</f>
        <v>2063.1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VLOOKUP(HA601,$A$681:$F$2408,6,FALSE)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VLOOKUP(HJ601,$A$681:$F$2408,6,FALSE)</f>
        <v>674</v>
      </c>
      <c r="HN601" s="203" t="s">
        <v>65</v>
      </c>
      <c r="HO601" s="10">
        <f>HM601*1.3</f>
        <v>876.2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VLOOKUP(HS601,$A$681:$F$2408,6,FALSE)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VLOOKUP(IB601,$A$681:$F$2408,6,FALSE)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VLOOKUP(IK601,$A$681:$F$2408,6,FALSE)</f>
        <v>1587</v>
      </c>
      <c r="IO601" s="203" t="s">
        <v>65</v>
      </c>
      <c r="IP601" s="10">
        <f>IN601*1.3</f>
        <v>2063.1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VLOOKUP(IT601,$A$681:$F$2408,6,FALSE)</f>
        <v>1587</v>
      </c>
      <c r="IX601" s="203" t="s">
        <v>65</v>
      </c>
      <c r="IY601" s="10">
        <f>IW601*1.3</f>
        <v>2063.1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VLOOKUP(JC601,$A$681:$F$2408,6,FALSE)</f>
        <v>674</v>
      </c>
      <c r="JG601" s="203" t="s">
        <v>65</v>
      </c>
      <c r="JH601" s="10">
        <f>JF601*1.3</f>
        <v>876.2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VLOOKUP(JL601,$A$681:$F$2408,6,FALSE)</f>
        <v>617</v>
      </c>
      <c r="JP601" s="203" t="s">
        <v>65</v>
      </c>
      <c r="JQ601" s="10">
        <f>JO601*1.3</f>
        <v>802.1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VLOOKUP(JU601,$A$681:$F$2408,6,FALSE)</f>
        <v>1587</v>
      </c>
      <c r="JY601" s="203" t="s">
        <v>65</v>
      </c>
      <c r="JZ601" s="10">
        <f>JX601*1.3</f>
        <v>2063.1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VLOOKUP(KD601,$A$681:$F$2408,6,FALSE)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VLOOKUP(KM601,$A$681:$F$2408,6,FALSE)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VLOOKUP(KV601,$A$681:$F$2408,6,FALSE)</f>
        <v>674</v>
      </c>
      <c r="KZ601" s="203" t="s">
        <v>65</v>
      </c>
      <c r="LA601" s="10">
        <f>KY601*1.3</f>
        <v>876.2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VLOOKUP(LE601,$A$681:$F$2408,6,FALSE)</f>
        <v>674</v>
      </c>
      <c r="LI601" s="203" t="s">
        <v>65</v>
      </c>
      <c r="LJ601" s="10">
        <f>LH601*1.3</f>
        <v>876.2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VLOOKUP(LN601,$A$681:$F$2408,6,FALSE)</f>
        <v>674</v>
      </c>
      <c r="LR601" s="203" t="s">
        <v>65</v>
      </c>
      <c r="LS601" s="10">
        <f>LQ601*1.3</f>
        <v>876.2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VLOOKUP(LW601,$A$681:$F$2408,6,FALSE)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VLOOKUP(MF601,$A$681:$F$2408,6,FALSE)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VLOOKUP(MO601,$A$681:$F$2408,6,FALSE)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VLOOKUP(MX601,$A$681:$F$2408,6,FALSE)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VLOOKUP(NG601,$A$681:$F$2408,6,FALSE)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17" t="s">
        <v>1002</v>
      </c>
      <c r="NR601" s="204"/>
      <c r="NS601" s="204">
        <f>VLOOKUP(NP601,$A$681:$F$2408,6,FALSE)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VLOOKUP(NY601,$A$681:$F$2408,6,FALSE)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VLOOKUP(OH601,$A$681:$F$2408,6,FALSE)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957</v>
      </c>
      <c r="OS601" s="204"/>
      <c r="OT601" s="204">
        <f>VLOOKUP(OQ601,$A$681:$F$2408,6,FALSE)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830</v>
      </c>
      <c r="PB601" s="204"/>
      <c r="PC601" s="204">
        <f>VLOOKUP(OZ601,$A$681:$F$2408,6,FALSE)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VLOOKUP(PI601,$A$681:$F$2408,6,FALSE)</f>
        <v>696</v>
      </c>
      <c r="PM601" s="203" t="s">
        <v>65</v>
      </c>
      <c r="PN601" s="10">
        <f>PL601*1.3</f>
        <v>904.80000000000007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VLOOKUP(PR601,$A$681:$F$2408,6,FALSE)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VLOOKUP(QA601,$A$681:$F$2408,6,FALSE)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VLOOKUP(QJ601,$A$681:$F$2408,6,FALSE)</f>
        <v>674</v>
      </c>
      <c r="QN601" s="203" t="s">
        <v>65</v>
      </c>
      <c r="QO601" s="10">
        <f>QM601*1.3</f>
        <v>876.2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VLOOKUP(QS601,$A$681:$F$2408,6,FALSE)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VLOOKUP(RB601,$A$681:$F$2408,6,FALSE)</f>
        <v>1587</v>
      </c>
      <c r="RF601" s="203" t="s">
        <v>65</v>
      </c>
      <c r="RG601" s="10">
        <f>RE601*1.3</f>
        <v>2063.1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VLOOKUP(RK601,$A$681:$F$2408,6,FALSE)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VLOOKUP(RT601,$A$681:$F$2408,6,FALSE)</f>
        <v>674</v>
      </c>
      <c r="RX601" s="203" t="s">
        <v>65</v>
      </c>
      <c r="RY601" s="10">
        <f>RW601*1.3</f>
        <v>876.2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VLOOKUP(SC601,$A$681:$F$2408,6,FALSE)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VLOOKUP(SL601,$A$681:$F$2408,6,FALSE)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VLOOKUP(SU601,$A$681:$F$2408,6,FALSE)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830</v>
      </c>
      <c r="TF601" s="204"/>
      <c r="TG601" s="204">
        <f>VLOOKUP(TD601,$A$681:$F$2408,6,FALSE)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478</v>
      </c>
      <c r="TO601" s="204"/>
      <c r="TP601" s="204">
        <f>VLOOKUP(TM601,$A$681:$F$2408,6,FALSE)</f>
        <v>674</v>
      </c>
      <c r="TQ601" s="203" t="s">
        <v>65</v>
      </c>
      <c r="TR601" s="10">
        <f>TP601*1.3</f>
        <v>876.2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VLOOKUP(TV601,$A$681:$F$2408,6,FALSE)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VLOOKUP(UE601,$A$681:$F$2408,6,FALSE)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VLOOKUP(UN601,$A$681:$F$2408,6,FALSE)</f>
        <v>674</v>
      </c>
      <c r="UR601" s="203" t="s">
        <v>65</v>
      </c>
      <c r="US601" s="10">
        <f>UQ601*1.3</f>
        <v>876.2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VLOOKUP(UW601,$A$681:$F$2408,6,FALSE)</f>
        <v>674</v>
      </c>
      <c r="VA601" s="203" t="s">
        <v>65</v>
      </c>
      <c r="VB601" s="10">
        <f>UZ601*1.3</f>
        <v>876.2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VLOOKUP(VF601,$A$681:$F$2408,6,FALSE)</f>
        <v>674</v>
      </c>
      <c r="VJ601" s="203" t="s">
        <v>65</v>
      </c>
      <c r="VK601" s="10">
        <f>VI601*1.3</f>
        <v>876.2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VLOOKUP(VO601,$A$681:$F$2408,6,FALSE)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VLOOKUP(VX601,$A$681:$F$2408,6,FALSE)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VLOOKUP(WG601,$A$681:$F$2408,6,FALSE)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VLOOKUP(WP601,$A$681:$F$2408,6,FALSE)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VLOOKUP(WY601,$A$681:$F$2408,6,FALSE)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VLOOKUP(XH601,$A$681:$F$2408,6,FALSE)</f>
        <v>674</v>
      </c>
      <c r="XL601" s="203" t="s">
        <v>65</v>
      </c>
      <c r="XM601" s="10">
        <f>XK601*1.3</f>
        <v>876.2</v>
      </c>
      <c r="XO601" s="273"/>
      <c r="XP601" s="203" t="s">
        <v>64</v>
      </c>
      <c r="XQ601" s="276" t="s">
        <v>478</v>
      </c>
      <c r="XS601" s="204"/>
      <c r="XT601" s="204">
        <f>VLOOKUP(XQ601,$A$681:$F$2408,6,FALSE)</f>
        <v>674</v>
      </c>
      <c r="XU601" s="203" t="s">
        <v>65</v>
      </c>
      <c r="XV601" s="10">
        <f>XT601*1.3</f>
        <v>876.2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VLOOKUP(XZ601,$A$681:$F$2408,6,FALSE)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VLOOKUP(YI601,$A$681:$F$2408,6,FALSE)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VLOOKUP(YR601,$A$681:$F$2408,6,FALSE)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957</v>
      </c>
      <c r="ZC601" s="204"/>
      <c r="ZD601" s="204">
        <f>VLOOKUP(ZA601,$A$681:$F$2408,6,FALSE)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478</v>
      </c>
      <c r="ZL601" s="204"/>
      <c r="ZM601" s="204">
        <f>VLOOKUP(ZJ601,$A$681:$F$2408,6,FALSE)</f>
        <v>674</v>
      </c>
      <c r="ZN601" s="203" t="s">
        <v>65</v>
      </c>
      <c r="ZO601" s="10">
        <f>ZM601*1.3</f>
        <v>876.2</v>
      </c>
      <c r="ZQ601" s="273"/>
      <c r="ZR601" s="203" t="s">
        <v>64</v>
      </c>
      <c r="ZS601" s="276" t="s">
        <v>478</v>
      </c>
      <c r="ZU601" s="204"/>
      <c r="ZV601" s="204">
        <f>VLOOKUP(ZS601,$A$681:$F$2408,6,FALSE)</f>
        <v>674</v>
      </c>
      <c r="ZW601" s="203" t="s">
        <v>65</v>
      </c>
      <c r="ZX601" s="10">
        <f>ZV601*1.3</f>
        <v>876.2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VLOOKUP(AAB601,$A$681:$F$2408,6,FALSE)</f>
        <v>1587</v>
      </c>
      <c r="AAF601" s="203" t="s">
        <v>65</v>
      </c>
      <c r="AAG601" s="10">
        <f>AAE601*1.3</f>
        <v>2063.1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VLOOKUP(AAK601,$A$681:$F$2408,6,FALSE)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VLOOKUP(AAT601,$A$681:$F$2408,6,FALSE)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VLOOKUP(ABC601,$A$681:$F$2408,6,FALSE)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VLOOKUP(ABL601,$A$681:$F$2408,6,FALSE)</f>
        <v>1587</v>
      </c>
      <c r="ABP601" s="203" t="s">
        <v>65</v>
      </c>
      <c r="ABQ601" s="10">
        <f>ABO601*1.3</f>
        <v>2063.1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VLOOKUP(ABU601,$A$681:$F$2408,6,FALSE)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VLOOKUP(ACD601,$A$681:$F$2408,6,FALSE)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VLOOKUP(ACM601,$A$681:$F$2408,6,FALSE)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VLOOKUP(ACV601,$A$681:$F$2408,6,FALSE)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VLOOKUP(ADE601,$A$681:$F$2408,6,FALSE)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VLOOKUP(ADN601,$A$681:$F$2408,6,FALSE)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VLOOKUP(ADW601,$A$681:$F$2408,6,FALSE)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VLOOKUP(AEF601,$A$681:$F$2408,6,FALSE)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VLOOKUP(AEO601,$A$681:$F$2408,6,FALSE)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VLOOKUP(AEX601,$A$681:$F$2408,6,FALSE)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VLOOKUP(AFG601,$A$681:$F$2408,6,FALSE)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VLOOKUP(AFP601,$A$681:$F$2408,6,FALSE)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VLOOKUP(AFY601,$A$681:$F$2408,6,FALSE)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VLOOKUP(AGH601,$A$681:$F$2408,6,FALSE)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VLOOKUP(AGQ601,$A$681:$F$2408,6,FALSE)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VLOOKUP(AGZ601,$A$681:$F$2408,6,FALSE)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VLOOKUP(AHI601,$A$681:$F$2408,6,FALSE)</f>
        <v>265</v>
      </c>
      <c r="AHM601" s="203" t="s">
        <v>65</v>
      </c>
      <c r="AHN601" s="10">
        <f>AHL601*1.3</f>
        <v>344.5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VLOOKUP(AHR601,$A$681:$F$2408,6,FALSE)</f>
        <v>674</v>
      </c>
      <c r="AHV601" s="203" t="s">
        <v>65</v>
      </c>
      <c r="AHW601" s="10">
        <f>AHU601*1.3</f>
        <v>876.2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VLOOKUP(AIA601,$A$681:$F$2408,6,FALSE)</f>
        <v>674</v>
      </c>
      <c r="AIE601" s="203" t="s">
        <v>65</v>
      </c>
      <c r="AIF601" s="10">
        <f>AID601*1.3</f>
        <v>876.2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VLOOKUP(AIJ601,$A$681:$F$2408,6,FALSE)</f>
        <v>674</v>
      </c>
      <c r="AIN601" s="203" t="s">
        <v>65</v>
      </c>
      <c r="AIO601" s="10">
        <f>AIM601*1.3</f>
        <v>876.2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VLOOKUP(AIS601,$A$681:$F$2408,6,FALSE)</f>
        <v>674</v>
      </c>
      <c r="AIW601" s="203" t="s">
        <v>65</v>
      </c>
      <c r="AIX601" s="10">
        <f>AIV601*1.3</f>
        <v>876.2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VLOOKUP(AJB601,$A$681:$F$2408,6,FALSE)</f>
        <v>674</v>
      </c>
      <c r="AJF601" s="203" t="s">
        <v>65</v>
      </c>
      <c r="AJG601" s="10">
        <f>AJE601*1.3</f>
        <v>876.2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VLOOKUP(AJK601,$A$681:$F$2408,6,FALSE)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478</v>
      </c>
      <c r="AJV601" s="204"/>
      <c r="AJW601" s="204">
        <f>VLOOKUP(AJT601,$A$681:$F$2408,6,FALSE)</f>
        <v>674</v>
      </c>
      <c r="AJX601" s="203" t="s">
        <v>65</v>
      </c>
      <c r="AJY601" s="10">
        <f>AJW601*1.3</f>
        <v>876.2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VLOOKUP(AKC601,$A$681:$F$2408,6,FALSE)</f>
        <v>1587</v>
      </c>
      <c r="AKG601" s="203" t="s">
        <v>65</v>
      </c>
      <c r="AKH601" s="10">
        <f>AKF601*1.3</f>
        <v>2063.1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VLOOKUP(AKL601,$A$681:$F$2408,6,FALSE)</f>
        <v>696</v>
      </c>
      <c r="AKP601" s="203" t="s">
        <v>65</v>
      </c>
      <c r="AKQ601" s="10">
        <f>AKO601*1.3</f>
        <v>904.80000000000007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VLOOKUP(AKU601,$A$681:$F$2408,6,FALSE)</f>
        <v>1587</v>
      </c>
      <c r="AKY601" s="203" t="s">
        <v>65</v>
      </c>
      <c r="AKZ601" s="10">
        <f>AKX601*1.3</f>
        <v>2063.1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VLOOKUP(ALD601,$A$681:$F$2408,6,FALSE)</f>
        <v>674</v>
      </c>
      <c r="ALH601" s="203" t="s">
        <v>65</v>
      </c>
      <c r="ALI601" s="10">
        <f>ALG601*1.3</f>
        <v>876.2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VLOOKUP(ALM601,$A$681:$F$2408,6,FALSE)</f>
        <v>617</v>
      </c>
      <c r="ALQ601" s="203" t="s">
        <v>65</v>
      </c>
      <c r="ALR601" s="10">
        <f>ALP601*1.3</f>
        <v>802.1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VLOOKUP(ALV601,$A$681:$F$2408,6,FALSE)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VLOOKUP(AME601,$A$681:$F$2408,6,FALSE)</f>
        <v>674</v>
      </c>
      <c r="AMI601" s="203" t="s">
        <v>65</v>
      </c>
      <c r="AMJ601" s="10">
        <f>AMH601*1.3</f>
        <v>876.2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VLOOKUP(AMN601,$A$681:$F$2408,6,FALSE)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VLOOKUP(AMW601,$A$681:$F$2408,6,FALSE)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VLOOKUP(ANF601,$A$681:$F$2408,6,FALSE)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VLOOKUP(ANO601,$A$681:$F$2408,6,FALSE)</f>
        <v>696</v>
      </c>
      <c r="ANS601" s="203" t="s">
        <v>65</v>
      </c>
      <c r="ANT601" s="10">
        <f>ANR601*1.3</f>
        <v>904.80000000000007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VLOOKUP(ANX601,$A$681:$F$2408,6,FALSE)</f>
        <v>184</v>
      </c>
      <c r="AOB601" s="203" t="s">
        <v>65</v>
      </c>
      <c r="AOC601" s="10">
        <f>AOA601*1.3</f>
        <v>239.20000000000002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VLOOKUP(AOG601,$A$681:$F$2408,6,FALSE)</f>
        <v>674</v>
      </c>
      <c r="AOK601" s="203" t="s">
        <v>65</v>
      </c>
      <c r="AOL601" s="10">
        <f>AOJ601*1.3</f>
        <v>876.2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VLOOKUP(AOP601,$A$681:$F$2408,6,FALSE)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VLOOKUP(AOY601,$A$681:$F$2408,6,FALSE)</f>
        <v>674</v>
      </c>
      <c r="APC601" s="203" t="s">
        <v>65</v>
      </c>
      <c r="APD601" s="10">
        <f>APB601*1.3</f>
        <v>876.2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VLOOKUP(APH601,$A$681:$F$2408,6,FALSE)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VLOOKUP(APQ601,$A$681:$F$2408,6,FALSE)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VLOOKUP(APZ601,$A$681:$F$2408,6,FALSE)</f>
        <v>1587</v>
      </c>
      <c r="AQD601" s="203" t="s">
        <v>65</v>
      </c>
      <c r="AQE601" s="10">
        <f>AQC601*1.3</f>
        <v>2063.1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VLOOKUP(B602,$A$681:$F$2408,6,FALSE)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VLOOKUP(K602,$A$681:$F$2408,6,FALSE)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VLOOKUP(T602,$A$681:$F$2408,6,FALSE)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VLOOKUP(AC602,$A$681:$F$2408,6,FALSE)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VLOOKUP(AL602,$A$681:$F$2408,6,FALSE)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VLOOKUP(AU602,$A$681:$F$2408,6,FALSE)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VLOOKUP(BD602,$A$681:$F$2408,6,FALSE)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VLOOKUP(BM602,$A$681:$F$2408,6,FALSE)</f>
        <v>674</v>
      </c>
      <c r="BQ602" s="203" t="s">
        <v>67</v>
      </c>
      <c r="BR602" s="10">
        <f>BP602*1.2</f>
        <v>808.8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VLOOKUP(BV602,$A$681:$F$2408,6,FALSE)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VLOOKUP(CE602,$A$681:$F$2408,6,FALSE)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VLOOKUP(CN602,$A$681:$F$2408,6,FALSE)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VLOOKUP(CW602,$A$681:$F$2408,6,FALSE)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VLOOKUP(DF602,$A$681:$F$2408,6,FALSE)</f>
        <v>674</v>
      </c>
      <c r="DJ602" s="203" t="s">
        <v>67</v>
      </c>
      <c r="DK602" s="10">
        <f>DI602*1.2</f>
        <v>808.8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VLOOKUP(DO602,$A$681:$F$2408,6,FALSE)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VLOOKUP(DX602,$A$681:$F$2408,6,FALSE)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VLOOKUP(EG602,$A$681:$F$2408,6,FALSE)</f>
        <v>696</v>
      </c>
      <c r="EK602" s="203" t="s">
        <v>67</v>
      </c>
      <c r="EL602" s="10">
        <f>EJ602*1.2</f>
        <v>835.19999999999993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VLOOKUP(EP602,$A$681:$F$2408,6,FALSE)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VLOOKUP(EY602,$A$681:$F$2408,6,FALSE)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957</v>
      </c>
      <c r="FJ602" s="204"/>
      <c r="FK602" s="204">
        <f>VLOOKUP(FH602,$A$681:$F$2408,6,FALSE)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VLOOKUP(FQ602,$A$681:$F$2408,6,FALSE)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VLOOKUP(FZ602,$A$681:$F$2408,6,FALSE)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VLOOKUP(GI602,$A$681:$F$2408,6,FALSE)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VLOOKUP(GR602,$A$681:$F$2408,6,FALSE)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VLOOKUP(HA602,$A$681:$F$2408,6,FALSE)</f>
        <v>674</v>
      </c>
      <c r="HE602" s="203" t="s">
        <v>67</v>
      </c>
      <c r="HF602" s="10">
        <f>HD602*1.2</f>
        <v>808.8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VLOOKUP(HJ602,$A$681:$F$2408,6,FALSE)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VLOOKUP(HS602,$A$681:$F$2408,6,FALSE)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VLOOKUP(IB602,$A$681:$F$2408,6,FALSE)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VLOOKUP(IK602,$A$681:$F$2408,6,FALSE)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VLOOKUP(IT602,$A$681:$F$2408,6,FALSE)</f>
        <v>184</v>
      </c>
      <c r="IX602" s="203" t="s">
        <v>67</v>
      </c>
      <c r="IY602" s="10">
        <f>IW602*1.2</f>
        <v>220.79999999999998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VLOOKUP(JC602,$A$681:$F$2408,6,FALSE)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VLOOKUP(JL602,$A$681:$F$2408,6,FALSE)</f>
        <v>674</v>
      </c>
      <c r="JP602" s="203" t="s">
        <v>67</v>
      </c>
      <c r="JQ602" s="10">
        <f>JO602*1.2</f>
        <v>808.8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VLOOKUP(JU602,$A$681:$F$2408,6,FALSE)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VLOOKUP(KD602,$A$681:$F$2408,6,FALSE)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VLOOKUP(KM602,$A$681:$F$2408,6,FALSE)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VLOOKUP(KV602,$A$681:$F$2408,6,FALSE)</f>
        <v>696</v>
      </c>
      <c r="KZ602" s="203" t="s">
        <v>67</v>
      </c>
      <c r="LA602" s="10">
        <f>KY602*1.2</f>
        <v>835.19999999999993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VLOOKUP(LE602,$A$681:$F$2408,6,FALSE)</f>
        <v>696</v>
      </c>
      <c r="LI602" s="203" t="s">
        <v>67</v>
      </c>
      <c r="LJ602" s="10">
        <f>LH602*1.2</f>
        <v>835.19999999999993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VLOOKUP(LN602,$A$681:$F$2408,6,FALSE)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VLOOKUP(LW602,$A$681:$F$2408,6,FALSE)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VLOOKUP(MF602,$A$681:$F$2408,6,FALSE)</f>
        <v>696</v>
      </c>
      <c r="MJ602" s="203" t="s">
        <v>67</v>
      </c>
      <c r="MK602" s="10">
        <f>MI602*1.2</f>
        <v>835.19999999999993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VLOOKUP(MO602,$A$681:$F$2408,6,FALSE)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VLOOKUP(MX602,$A$681:$F$2408,6,FALSE)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VLOOKUP(NG602,$A$681:$F$2408,6,FALSE)</f>
        <v>674</v>
      </c>
      <c r="NK602" s="203" t="s">
        <v>67</v>
      </c>
      <c r="NL602" s="10">
        <f>NJ602*1.2</f>
        <v>808.8</v>
      </c>
      <c r="NM602" s="10"/>
      <c r="NN602" s="267"/>
      <c r="NO602" s="203" t="s">
        <v>66</v>
      </c>
      <c r="NP602" s="417" t="s">
        <v>569</v>
      </c>
      <c r="NR602" s="204"/>
      <c r="NS602" s="204">
        <f>VLOOKUP(NP602,$A$681:$F$2408,6,FALSE)</f>
        <v>1587</v>
      </c>
      <c r="NT602" s="203" t="s">
        <v>67</v>
      </c>
      <c r="NU602" s="10">
        <f>NS602*1.2</f>
        <v>1904.3999999999999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VLOOKUP(NY602,$A$681:$F$2408,6,FALSE)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VLOOKUP(OH602,$A$681:$F$2408,6,FALSE)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830</v>
      </c>
      <c r="OS602" s="204"/>
      <c r="OT602" s="204">
        <f>VLOOKUP(OQ602,$A$681:$F$2408,6,FALSE)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957</v>
      </c>
      <c r="PB602" s="204"/>
      <c r="PC602" s="204">
        <f>VLOOKUP(OZ602,$A$681:$F$2408,6,FALSE)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VLOOKUP(PI602,$A$681:$F$2408,6,FALSE)</f>
        <v>674</v>
      </c>
      <c r="PM602" s="203" t="s">
        <v>67</v>
      </c>
      <c r="PN602" s="10">
        <f>PL602*1.2</f>
        <v>808.8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VLOOKUP(PR602,$A$681:$F$2408,6,FALSE)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VLOOKUP(QA602,$A$681:$F$2408,6,FALSE)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VLOOKUP(QJ602,$A$681:$F$2408,6,FALSE)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VLOOKUP(QS602,$A$681:$F$2408,6,FALSE)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VLOOKUP(RB602,$A$681:$F$2408,6,FALSE)</f>
        <v>674</v>
      </c>
      <c r="RF602" s="203" t="s">
        <v>67</v>
      </c>
      <c r="RG602" s="10">
        <f>RE602*1.2</f>
        <v>808.8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VLOOKUP(RK602,$A$681:$F$2408,6,FALSE)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VLOOKUP(RT602,$A$681:$F$2408,6,FALSE)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VLOOKUP(SC602,$A$681:$F$2408,6,FALSE)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VLOOKUP(SL602,$A$681:$F$2408,6,FALSE)</f>
        <v>674</v>
      </c>
      <c r="SP602" s="203" t="s">
        <v>67</v>
      </c>
      <c r="SQ602" s="10">
        <f>SO602*1.2</f>
        <v>808.8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VLOOKUP(SU602,$A$681:$F$2408,6,FALSE)</f>
        <v>674</v>
      </c>
      <c r="SY602" s="203" t="s">
        <v>67</v>
      </c>
      <c r="SZ602" s="10">
        <f>SX602*1.2</f>
        <v>808.8</v>
      </c>
      <c r="TA602" s="10"/>
      <c r="TB602" s="273"/>
      <c r="TC602" s="203" t="s">
        <v>66</v>
      </c>
      <c r="TD602" s="421" t="s">
        <v>957</v>
      </c>
      <c r="TF602" s="204"/>
      <c r="TG602" s="204">
        <f>VLOOKUP(TD602,$A$681:$F$2408,6,FALSE)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438</v>
      </c>
      <c r="TO602" s="204"/>
      <c r="TP602" s="204">
        <f>VLOOKUP(TM602,$A$681:$F$2408,6,FALSE)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VLOOKUP(TV602,$A$681:$F$2408,6,FALSE)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VLOOKUP(UE602,$A$681:$F$2408,6,FALSE)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VLOOKUP(UN602,$A$681:$F$2408,6,FALSE)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VLOOKUP(UW602,$A$681:$F$2408,6,FALSE)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VLOOKUP(VF602,$A$681:$F$2408,6,FALSE)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VLOOKUP(VO602,$A$681:$F$2408,6,FALSE)</f>
        <v>617</v>
      </c>
      <c r="VS602" s="203" t="s">
        <v>67</v>
      </c>
      <c r="VT602" s="10">
        <f>VR602*1.2</f>
        <v>740.4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VLOOKUP(VX602,$A$681:$F$2408,6,FALSE)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VLOOKUP(WG602,$A$681:$F$2408,6,FALSE)</f>
        <v>674</v>
      </c>
      <c r="WK602" s="203" t="s">
        <v>67</v>
      </c>
      <c r="WL602" s="10">
        <f>WJ602*1.2</f>
        <v>808.8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VLOOKUP(WP602,$A$681:$F$2408,6,FALSE)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VLOOKUP(WY602,$A$681:$F$2408,6,FALSE)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VLOOKUP(XH602,$A$681:$F$2408,6,FALSE)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VLOOKUP(XQ602,$A$681:$F$2408,6,FALSE)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VLOOKUP(XZ602,$A$681:$F$2408,6,FALSE)</f>
        <v>696</v>
      </c>
      <c r="YD602" s="203" t="s">
        <v>67</v>
      </c>
      <c r="YE602" s="10">
        <f>YC602*1.2</f>
        <v>835.19999999999993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VLOOKUP(YI602,$A$681:$F$2408,6,FALSE)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VLOOKUP(YR602,$A$681:$F$2408,6,FALSE)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478</v>
      </c>
      <c r="ZC602" s="204"/>
      <c r="ZD602" s="204">
        <f>VLOOKUP(ZA602,$A$681:$F$2408,6,FALSE)</f>
        <v>674</v>
      </c>
      <c r="ZE602" s="203" t="s">
        <v>67</v>
      </c>
      <c r="ZF602" s="10">
        <f>ZD602*1.2</f>
        <v>808.8</v>
      </c>
      <c r="ZH602" s="273"/>
      <c r="ZI602" s="203" t="s">
        <v>66</v>
      </c>
      <c r="ZJ602" s="276" t="s">
        <v>957</v>
      </c>
      <c r="ZL602" s="204"/>
      <c r="ZM602" s="204">
        <f>VLOOKUP(ZJ602,$A$681:$F$2408,6,FALSE)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641</v>
      </c>
      <c r="ZU602" s="204"/>
      <c r="ZV602" s="204">
        <f>VLOOKUP(ZS602,$A$681:$F$2408,6,FALSE)</f>
        <v>184</v>
      </c>
      <c r="ZW602" s="203" t="s">
        <v>67</v>
      </c>
      <c r="ZX602" s="10">
        <f>ZV602*1.2</f>
        <v>220.79999999999998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VLOOKUP(AAB602,$A$681:$F$2408,6,FALSE)</f>
        <v>674</v>
      </c>
      <c r="AAF602" s="203" t="s">
        <v>67</v>
      </c>
      <c r="AAG602" s="10">
        <f>AAE602*1.2</f>
        <v>808.8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VLOOKUP(AAK602,$A$681:$F$2408,6,FALSE)</f>
        <v>674</v>
      </c>
      <c r="AAO602" s="203" t="s">
        <v>67</v>
      </c>
      <c r="AAP602" s="10">
        <f>AAN602*1.2</f>
        <v>808.8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VLOOKUP(AAT602,$A$681:$F$2408,6,FALSE)</f>
        <v>184</v>
      </c>
      <c r="AAX602" s="203" t="s">
        <v>67</v>
      </c>
      <c r="AAY602" s="10">
        <f>AAW602*1.2</f>
        <v>220.79999999999998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VLOOKUP(ABC602,$A$681:$F$2408,6,FALSE)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VLOOKUP(ABL602,$A$681:$F$2408,6,FALSE)</f>
        <v>674</v>
      </c>
      <c r="ABP602" s="203" t="s">
        <v>67</v>
      </c>
      <c r="ABQ602" s="10">
        <f>ABO602*1.2</f>
        <v>808.8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VLOOKUP(ABU602,$A$681:$F$2408,6,FALSE)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VLOOKUP(ACD602,$A$681:$F$2408,6,FALSE)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VLOOKUP(ACM602,$A$681:$F$2408,6,FALSE)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VLOOKUP(ACV602,$A$681:$F$2408,6,FALSE)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VLOOKUP(ADE602,$A$681:$F$2408,6,FALSE)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VLOOKUP(ADN602,$A$681:$F$2408,6,FALSE)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VLOOKUP(ADW602,$A$681:$F$2408,6,FALSE)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VLOOKUP(AEF602,$A$681:$F$2408,6,FALSE)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VLOOKUP(AEO602,$A$681:$F$2408,6,FALSE)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VLOOKUP(AEX602,$A$681:$F$2408,6,FALSE)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VLOOKUP(AFG602,$A$681:$F$2408,6,FALSE)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VLOOKUP(AFP602,$A$681:$F$2408,6,FALSE)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VLOOKUP(AFY602,$A$681:$F$2408,6,FALSE)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VLOOKUP(AGH602,$A$681:$F$2408,6,FALSE)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VLOOKUP(AGQ602,$A$681:$F$2408,6,FALSE)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VLOOKUP(AGZ602,$A$681:$F$2408,6,FALSE)</f>
        <v>617</v>
      </c>
      <c r="AHD602" s="203" t="s">
        <v>67</v>
      </c>
      <c r="AHE602" s="10">
        <f>AHC602*1.2</f>
        <v>740.4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VLOOKUP(AHI602,$A$681:$F$2408,6,FALSE)</f>
        <v>617</v>
      </c>
      <c r="AHM602" s="203" t="s">
        <v>67</v>
      </c>
      <c r="AHN602" s="10">
        <f>AHL602*1.2</f>
        <v>740.4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VLOOKUP(AHR602,$A$681:$F$2408,6,FALSE)</f>
        <v>184</v>
      </c>
      <c r="AHV602" s="203" t="s">
        <v>67</v>
      </c>
      <c r="AHW602" s="10">
        <f>AHU602*1.2</f>
        <v>220.79999999999998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VLOOKUP(AIA602,$A$681:$F$2408,6,FALSE)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VLOOKUP(AIJ602,$A$681:$F$2408,6,FALSE)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VLOOKUP(AIS602,$A$681:$F$2408,6,FALSE)</f>
        <v>1587</v>
      </c>
      <c r="AIW602" s="203" t="s">
        <v>67</v>
      </c>
      <c r="AIX602" s="10">
        <f>AIV602*1.2</f>
        <v>1904.3999999999999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VLOOKUP(AJB602,$A$681:$F$2408,6,FALSE)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VLOOKUP(AJK602,$A$681:$F$2408,6,FALSE)</f>
        <v>696</v>
      </c>
      <c r="AJO602" s="203" t="s">
        <v>67</v>
      </c>
      <c r="AJP602" s="10">
        <f>AJN602*1.2</f>
        <v>835.19999999999993</v>
      </c>
      <c r="AJQ602" s="10"/>
      <c r="AJR602" s="273"/>
      <c r="AJS602" s="203" t="s">
        <v>66</v>
      </c>
      <c r="AJT602" s="424" t="s">
        <v>957</v>
      </c>
      <c r="AJV602" s="204"/>
      <c r="AJW602" s="204">
        <f>VLOOKUP(AJT602,$A$681:$F$2408,6,FALSE)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VLOOKUP(AKC602,$A$681:$F$2408,6,FALSE)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VLOOKUP(AKL602,$A$681:$F$2408,6,FALSE)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VLOOKUP(AKU602,$A$681:$F$2408,6,FALSE)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VLOOKUP(ALD602,$A$681:$F$2408,6,FALSE)</f>
        <v>184</v>
      </c>
      <c r="ALH602" s="203" t="s">
        <v>67</v>
      </c>
      <c r="ALI602" s="10">
        <f>ALG602*1.2</f>
        <v>220.79999999999998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VLOOKUP(ALM602,$A$681:$F$2408,6,FALSE)</f>
        <v>674</v>
      </c>
      <c r="ALQ602" s="203" t="s">
        <v>67</v>
      </c>
      <c r="ALR602" s="10">
        <f>ALP602*1.2</f>
        <v>808.8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VLOOKUP(ALV602,$A$681:$F$2408,6,FALSE)</f>
        <v>1587</v>
      </c>
      <c r="ALZ602" s="203" t="s">
        <v>67</v>
      </c>
      <c r="AMA602" s="10">
        <f>ALY602*1.2</f>
        <v>1904.3999999999999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VLOOKUP(AME602,$A$681:$F$2408,6,FALSE)</f>
        <v>696</v>
      </c>
      <c r="AMI602" s="203" t="s">
        <v>67</v>
      </c>
      <c r="AMJ602" s="10">
        <f>AMH602*1.2</f>
        <v>835.19999999999993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VLOOKUP(AMN602,$A$681:$F$2408,6,FALSE)</f>
        <v>696</v>
      </c>
      <c r="AMR602" s="203" t="s">
        <v>67</v>
      </c>
      <c r="AMS602" s="10">
        <f>AMQ602*1.2</f>
        <v>835.19999999999993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VLOOKUP(AMW602,$A$681:$F$2408,6,FALSE)</f>
        <v>1587</v>
      </c>
      <c r="ANA602" s="203" t="s">
        <v>67</v>
      </c>
      <c r="ANB602" s="10">
        <f>AMZ602*1.2</f>
        <v>1904.3999999999999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VLOOKUP(ANF602,$A$681:$F$2408,6,FALSE)</f>
        <v>265</v>
      </c>
      <c r="ANJ602" s="203" t="s">
        <v>67</v>
      </c>
      <c r="ANK602" s="10">
        <f>ANI602*1.2</f>
        <v>318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VLOOKUP(ANO602,$A$681:$F$2408,6,FALSE)</f>
        <v>1587</v>
      </c>
      <c r="ANS602" s="203" t="s">
        <v>67</v>
      </c>
      <c r="ANT602" s="10">
        <f>ANR602*1.2</f>
        <v>1904.3999999999999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VLOOKUP(ANX602,$A$681:$F$2408,6,FALSE)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VLOOKUP(AOG602,$A$681:$F$2408,6,FALSE)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VLOOKUP(AOP602,$A$681:$F$2408,6,FALSE)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VLOOKUP(AOY602,$A$681:$F$2408,6,FALSE)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VLOOKUP(APH602,$A$681:$F$2408,6,FALSE)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VLOOKUP(APQ602,$A$681:$F$2408,6,FALSE)</f>
        <v>1587</v>
      </c>
      <c r="APU602" s="203" t="s">
        <v>67</v>
      </c>
      <c r="APV602" s="10">
        <f>APT602*1.2</f>
        <v>1904.3999999999999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VLOOKUP(APZ602,$A$681:$F$2408,6,FALSE)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VLOOKUP(B603,$A$681:$F$2408,6,FALSE)</f>
        <v>184</v>
      </c>
      <c r="F603" s="203" t="s">
        <v>69</v>
      </c>
      <c r="G603" s="10">
        <f>E603*1.1</f>
        <v>202.4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VLOOKUP(K603,$A$681:$F$2408,6,FALSE)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VLOOKUP(T603,$A$681:$F$2408,6,FALSE)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VLOOKUP(AC603,$A$681:$F$2408,6,FALSE)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VLOOKUP(AL603,$A$681:$F$2408,6,FALSE)</f>
        <v>184</v>
      </c>
      <c r="AP603" s="203" t="s">
        <v>69</v>
      </c>
      <c r="AQ603" s="10">
        <f>AO603*1.1</f>
        <v>202.4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VLOOKUP(AU603,$A$681:$F$2408,6,FALSE)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VLOOKUP(BD603,$A$681:$F$2408,6,FALSE)</f>
        <v>184</v>
      </c>
      <c r="BH603" s="203" t="s">
        <v>69</v>
      </c>
      <c r="BI603" s="10">
        <f>BG603*1.1</f>
        <v>202.4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VLOOKUP(BM603,$A$681:$F$2408,6,FALSE)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VLOOKUP(BV603,$A$681:$F$2408,6,FALSE)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VLOOKUP(CE603,$A$681:$F$2408,6,FALSE)</f>
        <v>696</v>
      </c>
      <c r="CI603" s="203" t="s">
        <v>69</v>
      </c>
      <c r="CJ603" s="10">
        <f>CH603*1.1</f>
        <v>765.6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VLOOKUP(CN603,$A$681:$F$2408,6,FALSE)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VLOOKUP(CW603,$A$681:$F$2408,6,FALSE)</f>
        <v>184</v>
      </c>
      <c r="DA603" s="203" t="s">
        <v>69</v>
      </c>
      <c r="DB603" s="10">
        <f>CZ603*1.1</f>
        <v>202.4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VLOOKUP(DF603,$A$681:$F$2408,6,FALSE)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VLOOKUP(DO603,$A$681:$F$2408,6,FALSE)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VLOOKUP(DX603,$A$681:$F$2408,6,FALSE)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VLOOKUP(EG603,$A$681:$F$2408,6,FALSE)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VLOOKUP(EP603,$A$681:$F$2408,6,FALSE)</f>
        <v>184</v>
      </c>
      <c r="ET603" s="203" t="s">
        <v>69</v>
      </c>
      <c r="EU603" s="10">
        <f>ES603*1.1</f>
        <v>202.4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VLOOKUP(EY603,$A$681:$F$2408,6,FALSE)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4" t="s">
        <v>1002</v>
      </c>
      <c r="FJ603" s="204"/>
      <c r="FK603" s="204">
        <f>VLOOKUP(FH603,$A$681:$F$2408,6,FALSE)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VLOOKUP(FQ603,$A$681:$F$2408,6,FALSE)</f>
        <v>184</v>
      </c>
      <c r="FU603" s="203" t="s">
        <v>69</v>
      </c>
      <c r="FV603" s="10">
        <f>FT603*1.1</f>
        <v>202.4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VLOOKUP(FZ603,$A$681:$F$2408,6,FALSE)</f>
        <v>184</v>
      </c>
      <c r="GD603" s="203" t="s">
        <v>69</v>
      </c>
      <c r="GE603" s="10">
        <f>GC603*1.1</f>
        <v>202.4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VLOOKUP(GI603,$A$681:$F$2408,6,FALSE)</f>
        <v>696</v>
      </c>
      <c r="GM603" s="203" t="s">
        <v>69</v>
      </c>
      <c r="GN603" s="10">
        <f>GL603*1.1</f>
        <v>765.6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VLOOKUP(GR603,$A$681:$F$2408,6,FALSE)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VLOOKUP(HA603,$A$681:$F$2408,6,FALSE)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VLOOKUP(HJ603,$A$681:$F$2408,6,FALSE)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VLOOKUP(HS603,$A$681:$F$2408,6,FALSE)</f>
        <v>184</v>
      </c>
      <c r="HW603" s="203" t="s">
        <v>69</v>
      </c>
      <c r="HX603" s="10">
        <f>HV603*1.1</f>
        <v>202.4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VLOOKUP(IB603,$A$681:$F$2408,6,FALSE)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VLOOKUP(IK603,$A$681:$F$2408,6,FALSE)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VLOOKUP(IT603,$A$681:$F$2408,6,FALSE)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VLOOKUP(JC603,$A$681:$F$2408,6,FALSE)</f>
        <v>696</v>
      </c>
      <c r="JG603" s="203" t="s">
        <v>69</v>
      </c>
      <c r="JH603" s="10">
        <f>JF603*1.1</f>
        <v>765.6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VLOOKUP(JL603,$A$681:$F$2408,6,FALSE)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VLOOKUP(JU603,$A$681:$F$2408,6,FALSE)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VLOOKUP(KD603,$A$681:$F$2408,6,FALSE)</f>
        <v>696</v>
      </c>
      <c r="KH603" s="203" t="s">
        <v>69</v>
      </c>
      <c r="KI603" s="10">
        <f>KG603*1.1</f>
        <v>765.6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VLOOKUP(KM603,$A$681:$F$2408,6,FALSE)</f>
        <v>265</v>
      </c>
      <c r="KQ603" s="203" t="s">
        <v>69</v>
      </c>
      <c r="KR603" s="10">
        <f>KP603*1.1</f>
        <v>291.5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VLOOKUP(KV603,$A$681:$F$2408,6,FALSE)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VLOOKUP(LE603,$A$681:$F$2408,6,FALSE)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VLOOKUP(LN603,$A$681:$F$2408,6,FALSE)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VLOOKUP(LW603,$A$681:$F$2408,6,FALSE)</f>
        <v>265</v>
      </c>
      <c r="MA603" s="203" t="s">
        <v>69</v>
      </c>
      <c r="MB603" s="10">
        <f>LZ603*1.1</f>
        <v>291.5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VLOOKUP(MF603,$A$681:$F$2408,6,FALSE)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VLOOKUP(MO603,$A$681:$F$2408,6,FALSE)</f>
        <v>696</v>
      </c>
      <c r="MS603" s="203" t="s">
        <v>69</v>
      </c>
      <c r="MT603" s="10">
        <f>MR603*1.1</f>
        <v>765.6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VLOOKUP(MX603,$A$681:$F$2408,6,FALSE)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VLOOKUP(NG603,$A$681:$F$2408,6,FALSE)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497</v>
      </c>
      <c r="NR603" s="204"/>
      <c r="NS603" s="204">
        <f>VLOOKUP(NP603,$A$681:$F$2408,6,FALSE)</f>
        <v>265</v>
      </c>
      <c r="NT603" s="203" t="s">
        <v>69</v>
      </c>
      <c r="NU603" s="10">
        <f>NS603*1.1</f>
        <v>291.5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VLOOKUP(NY603,$A$681:$F$2408,6,FALSE)</f>
        <v>265</v>
      </c>
      <c r="OC603" s="203" t="s">
        <v>69</v>
      </c>
      <c r="OD603" s="10">
        <f>OB603*1.1</f>
        <v>291.5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VLOOKUP(OH603,$A$681:$F$2408,6,FALSE)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17" t="s">
        <v>438</v>
      </c>
      <c r="OS603" s="204"/>
      <c r="OT603" s="204">
        <f>VLOOKUP(OQ603,$A$681:$F$2408,6,FALSE)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1" t="s">
        <v>491</v>
      </c>
      <c r="PB603" s="204"/>
      <c r="PC603" s="204">
        <f>VLOOKUP(OZ603,$A$681:$F$2408,6,FALSE)</f>
        <v>696</v>
      </c>
      <c r="PD603" s="203" t="s">
        <v>69</v>
      </c>
      <c r="PE603" s="10">
        <f>PC603*1.1</f>
        <v>765.6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VLOOKUP(PI603,$A$681:$F$2408,6,FALSE)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VLOOKUP(PR603,$A$681:$F$2408,6,FALSE)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VLOOKUP(QA603,$A$681:$F$2408,6,FALSE)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VLOOKUP(QJ603,$A$681:$F$2408,6,FALSE)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VLOOKUP(QS603,$A$681:$F$2408,6,FALSE)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VLOOKUP(RB603,$A$681:$F$2408,6,FALSE)</f>
        <v>617</v>
      </c>
      <c r="RF603" s="203" t="s">
        <v>69</v>
      </c>
      <c r="RG603" s="10">
        <f>RE603*1.1</f>
        <v>678.7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VLOOKUP(RK603,$A$681:$F$2408,6,FALSE)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VLOOKUP(RT603,$A$681:$F$2408,6,FALSE)</f>
        <v>696</v>
      </c>
      <c r="RX603" s="203" t="s">
        <v>69</v>
      </c>
      <c r="RY603" s="10">
        <f>RW603*1.1</f>
        <v>765.6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VLOOKUP(SC603,$A$681:$F$2408,6,FALSE)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VLOOKUP(SL603,$A$681:$F$2408,6,FALSE)</f>
        <v>696</v>
      </c>
      <c r="SP603" s="203" t="s">
        <v>69</v>
      </c>
      <c r="SQ603" s="10">
        <f>SO603*1.1</f>
        <v>765.6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VLOOKUP(SU603,$A$681:$F$2408,6,FALSE)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1002</v>
      </c>
      <c r="TF603" s="204"/>
      <c r="TG603" s="204">
        <f>VLOOKUP(TD603,$A$681:$F$2408,6,FALSE)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VLOOKUP(TM603,$A$681:$F$2408,6,FALSE)</f>
        <v>265</v>
      </c>
      <c r="TQ603" s="203" t="s">
        <v>69</v>
      </c>
      <c r="TR603" s="10">
        <f>TP603*1.1</f>
        <v>291.5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VLOOKUP(TV603,$A$681:$F$2408,6,FALSE)</f>
        <v>617</v>
      </c>
      <c r="TZ603" s="203" t="s">
        <v>69</v>
      </c>
      <c r="UA603" s="10">
        <f>TY603*1.1</f>
        <v>678.7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VLOOKUP(UE603,$A$681:$F$2408,6,FALSE)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VLOOKUP(UN603,$A$681:$F$2408,6,FALSE)</f>
        <v>265</v>
      </c>
      <c r="UR603" s="203" t="s">
        <v>69</v>
      </c>
      <c r="US603" s="10">
        <f>UQ603*1.1</f>
        <v>291.5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VLOOKUP(UW603,$A$681:$F$2408,6,FALSE)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VLOOKUP(VF603,$A$681:$F$2408,6,FALSE)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VLOOKUP(VO603,$A$681:$F$2408,6,FALSE)</f>
        <v>1587</v>
      </c>
      <c r="VS603" s="203" t="s">
        <v>69</v>
      </c>
      <c r="VT603" s="10">
        <f>VR603*1.1</f>
        <v>1745.7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VLOOKUP(VX603,$A$681:$F$2408,6,FALSE)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VLOOKUP(WG603,$A$681:$F$2408,6,FALSE)</f>
        <v>1587</v>
      </c>
      <c r="WK603" s="203" t="s">
        <v>69</v>
      </c>
      <c r="WL603" s="10">
        <f>WJ603*1.1</f>
        <v>1745.7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VLOOKUP(WP603,$A$681:$F$2408,6,FALSE)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VLOOKUP(WY603,$A$681:$F$2408,6,FALSE)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VLOOKUP(XH603,$A$681:$F$2408,6,FALSE)</f>
        <v>184</v>
      </c>
      <c r="XL603" s="203" t="s">
        <v>69</v>
      </c>
      <c r="XM603" s="10">
        <f>XK603*1.1</f>
        <v>202.4</v>
      </c>
      <c r="XO603" s="273"/>
      <c r="XP603" s="203" t="s">
        <v>68</v>
      </c>
      <c r="XQ603" s="276" t="s">
        <v>1002</v>
      </c>
      <c r="XS603" s="204"/>
      <c r="XT603" s="204">
        <f>VLOOKUP(XQ603,$A$681:$F$2408,6,FALSE)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VLOOKUP(XZ603,$A$681:$F$2408,6,FALSE)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VLOOKUP(YI603,$A$681:$F$2408,6,FALSE)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VLOOKUP(YR603,$A$681:$F$2408,6,FALSE)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491</v>
      </c>
      <c r="ZC603" s="204"/>
      <c r="ZD603" s="204">
        <f>VLOOKUP(ZA603,$A$681:$F$2408,6,FALSE)</f>
        <v>696</v>
      </c>
      <c r="ZE603" s="203" t="s">
        <v>69</v>
      </c>
      <c r="ZF603" s="10">
        <f>ZD603*1.1</f>
        <v>765.6</v>
      </c>
      <c r="ZH603" s="273"/>
      <c r="ZI603" s="203" t="s">
        <v>68</v>
      </c>
      <c r="ZJ603" s="276" t="s">
        <v>491</v>
      </c>
      <c r="ZL603" s="204"/>
      <c r="ZM603" s="204">
        <f>VLOOKUP(ZJ603,$A$681:$F$2408,6,FALSE)</f>
        <v>696</v>
      </c>
      <c r="ZN603" s="203" t="s">
        <v>69</v>
      </c>
      <c r="ZO603" s="10">
        <f>ZM603*1.1</f>
        <v>765.6</v>
      </c>
      <c r="ZQ603" s="273"/>
      <c r="ZR603" s="203" t="s">
        <v>68</v>
      </c>
      <c r="ZS603" s="276" t="s">
        <v>957</v>
      </c>
      <c r="ZU603" s="204"/>
      <c r="ZV603" s="204">
        <f>VLOOKUP(ZS603,$A$681:$F$2408,6,FALSE)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VLOOKUP(AAB603,$A$681:$F$2408,6,FALSE)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VLOOKUP(AAK603,$A$681:$F$2408,6,FALSE)</f>
        <v>265</v>
      </c>
      <c r="AAO603" s="203" t="s">
        <v>69</v>
      </c>
      <c r="AAP603" s="10">
        <f>AAN603*1.1</f>
        <v>291.5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VLOOKUP(AAT603,$A$681:$F$2408,6,FALSE)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VLOOKUP(ABC603,$A$681:$F$2408,6,FALSE)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VLOOKUP(ABL603,$A$681:$F$2408,6,FALSE)</f>
        <v>184</v>
      </c>
      <c r="ABP603" s="203" t="s">
        <v>69</v>
      </c>
      <c r="ABQ603" s="10">
        <f>ABO603*1.1</f>
        <v>202.4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VLOOKUP(ABU603,$A$681:$F$2408,6,FALSE)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VLOOKUP(ACD603,$A$681:$F$2408,6,FALSE)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VLOOKUP(ACM603,$A$681:$F$2408,6,FALSE)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VLOOKUP(ACV603,$A$681:$F$2408,6,FALSE)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VLOOKUP(ADE603,$A$681:$F$2408,6,FALSE)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VLOOKUP(ADN603,$A$681:$F$2408,6,FALSE)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VLOOKUP(ADW603,$A$681:$F$2408,6,FALSE)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VLOOKUP(AEF603,$A$681:$F$2408,6,FALSE)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VLOOKUP(AEO603,$A$681:$F$2408,6,FALSE)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VLOOKUP(AEX603,$A$681:$F$2408,6,FALSE)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VLOOKUP(AFG603,$A$681:$F$2408,6,FALSE)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VLOOKUP(AFP603,$A$681:$F$2408,6,FALSE)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VLOOKUP(AFY603,$A$681:$F$2408,6,FALSE)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VLOOKUP(AGH603,$A$681:$F$2408,6,FALSE)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VLOOKUP(AGQ603,$A$681:$F$2408,6,FALSE)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VLOOKUP(AGZ603,$A$681:$F$2408,6,FALSE)</f>
        <v>265</v>
      </c>
      <c r="AHD603" s="203" t="s">
        <v>69</v>
      </c>
      <c r="AHE603" s="10">
        <f>AHC603*1.1</f>
        <v>291.5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VLOOKUP(AHI603,$A$681:$F$2408,6,FALSE)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VLOOKUP(AHR603,$A$681:$F$2408,6,FALSE)</f>
        <v>265</v>
      </c>
      <c r="AHV603" s="203" t="s">
        <v>69</v>
      </c>
      <c r="AHW603" s="10">
        <f>AHU603*1.1</f>
        <v>291.5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VLOOKUP(AIA603,$A$681:$F$2408,6,FALSE)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VLOOKUP(AIJ603,$A$681:$F$2408,6,FALSE)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VLOOKUP(AIS603,$A$681:$F$2408,6,FALSE)</f>
        <v>265</v>
      </c>
      <c r="AIW603" s="203" t="s">
        <v>69</v>
      </c>
      <c r="AIX603" s="10">
        <f>AIV603*1.1</f>
        <v>291.5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VLOOKUP(AJB603,$A$681:$F$2408,6,FALSE)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VLOOKUP(AJK603,$A$681:$F$2408,6,FALSE)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641</v>
      </c>
      <c r="AJV603" s="204"/>
      <c r="AJW603" s="204">
        <f>VLOOKUP(AJT603,$A$681:$F$2408,6,FALSE)</f>
        <v>184</v>
      </c>
      <c r="AJX603" s="203" t="s">
        <v>69</v>
      </c>
      <c r="AJY603" s="10">
        <f>AJW603*1.1</f>
        <v>202.4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VLOOKUP(AKC603,$A$681:$F$2408,6,FALSE)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VLOOKUP(AKL603,$A$681:$F$2408,6,FALSE)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VLOOKUP(AKU603,$A$681:$F$2408,6,FALSE)</f>
        <v>696</v>
      </c>
      <c r="AKY603" s="203" t="s">
        <v>69</v>
      </c>
      <c r="AKZ603" s="10">
        <f>AKX603*1.1</f>
        <v>765.6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VLOOKUP(ALD603,$A$681:$F$2408,6,FALSE)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VLOOKUP(ALM603,$A$681:$F$2408,6,FALSE)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VLOOKUP(ALV603,$A$681:$F$2408,6,FALSE)</f>
        <v>617</v>
      </c>
      <c r="ALZ603" s="203" t="s">
        <v>69</v>
      </c>
      <c r="AMA603" s="10">
        <f>ALY603*1.1</f>
        <v>678.7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VLOOKUP(AME603,$A$681:$F$2408,6,FALSE)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VLOOKUP(AMN603,$A$681:$F$2408,6,FALSE)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VLOOKUP(AMW603,$A$681:$F$2408,6,FALSE)</f>
        <v>696</v>
      </c>
      <c r="ANA603" s="203" t="s">
        <v>69</v>
      </c>
      <c r="ANB603" s="10">
        <f>AMZ603*1.1</f>
        <v>765.6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VLOOKUP(ANF603,$A$681:$F$2408,6,FALSE)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VLOOKUP(ANO603,$A$681:$F$2408,6,FALSE)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VLOOKUP(ANX603,$A$681:$F$2408,6,FALSE)</f>
        <v>674</v>
      </c>
      <c r="AOB603" s="203" t="s">
        <v>69</v>
      </c>
      <c r="AOC603" s="10">
        <f>AOA603*1.1</f>
        <v>741.40000000000009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VLOOKUP(AOG603,$A$681:$F$2408,6,FALSE)</f>
        <v>184</v>
      </c>
      <c r="AOK603" s="203" t="s">
        <v>69</v>
      </c>
      <c r="AOL603" s="10">
        <f>AOJ603*1.1</f>
        <v>202.4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VLOOKUP(AOP603,$A$681:$F$2408,6,FALSE)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VLOOKUP(AOY603,$A$681:$F$2408,6,FALSE)</f>
        <v>184</v>
      </c>
      <c r="APC603" s="203" t="s">
        <v>69</v>
      </c>
      <c r="APD603" s="10">
        <f>APB603*1.1</f>
        <v>202.4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VLOOKUP(APH603,$A$681:$F$2408,6,FALSE)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VLOOKUP(APQ603,$A$681:$F$2408,6,FALSE)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VLOOKUP(APZ603,$A$681:$F$2408,6,FALSE)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6251.4999999999991</v>
      </c>
      <c r="I604" s="267"/>
      <c r="J604" s="203"/>
      <c r="K604" s="407"/>
      <c r="M604" s="203"/>
      <c r="N604" s="203"/>
      <c r="O604" s="203"/>
      <c r="P604" s="10"/>
      <c r="Q604" s="10">
        <f>SUM(P599:P603)</f>
        <v>6900.5</v>
      </c>
      <c r="R604" s="267"/>
      <c r="S604" s="203"/>
      <c r="T604" s="264"/>
      <c r="V604" s="203"/>
      <c r="W604" s="203"/>
      <c r="X604" s="203"/>
      <c r="Y604" s="10"/>
      <c r="Z604" s="10">
        <f>SUM(Y599:Y603)</f>
        <v>6862.2999999999993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6815.3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6455.2499999999991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6862.2999999999993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6121.9999999999991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6942.6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5721.0999999999995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6776.5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6900.5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6125.8999999999987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6889.5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6868.4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5865.8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6198.4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5976.7999999999993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6862.2999999999993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6451.3499999999995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6251.4999999999991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6776.5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6724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7047.9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6900.5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6217.2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6717.9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5977.8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6761.6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5225.8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6520.2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6685.2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6211.0999999999995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6721.7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6774.7999999999993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6900.5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4859.0999999999995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6974.65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4744.8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5976.7999999999993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5939.7999999999993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5729.7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3651.1000000000004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7100.35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6072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6685.2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6777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6072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6106.2999999999993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5976.7999999999993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6826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7052.75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5963.7999999999993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6856.8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4510.7000000000007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6771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5088.9999999999991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6602.1999999999989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5899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5344.5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6900.5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3827.8999999999996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4646.8999999999996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4999.8999999999987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6908.2999999999993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6383.5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6856.8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6814.7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6107.3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5372.9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5878.7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4270.0999999999995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4235.8999999999996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6862.2999999999993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5688.1999999999989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4475.9999999999991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5485.45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6106.2999999999993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6107.2999999999993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5662.5999999999995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6106.2999999999993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6746.4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6489.5499999999993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6520.2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6609.2999999999993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5477.2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5754.2000000000007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5524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6597.0999999999995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6721.7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6645.2999999999993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6621.1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5132.5999999999995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5352.8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6391.5499999999993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6251.4999999999991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5976.7999999999993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6251.4999999999991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5971.6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6865.2999999999993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6024.8</v>
      </c>
      <c r="AQG604" s="273"/>
    </row>
    <row r="605" spans="1:1125" s="14" customFormat="1" ht="15">
      <c r="A605" s="203" t="s">
        <v>70</v>
      </c>
      <c r="B605" s="276" t="s">
        <v>2066</v>
      </c>
      <c r="D605" s="283">
        <f>IF(C605="Kopman",1.2,1)</f>
        <v>1</v>
      </c>
      <c r="E605" s="204">
        <f>VLOOKUP(B605,$A$681:$F$2408,6,FALSE)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VLOOKUP(K605,$A$681:$F$2408,6,FALSE)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VLOOKUP(T605,$A$681:$F$2408,6,FALSE)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VLOOKUP(AC605,$A$681:$F$2408,6,FALSE)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2066</v>
      </c>
      <c r="AN605" s="283">
        <f>IF(AM605="Kopman",1.2,1)</f>
        <v>1</v>
      </c>
      <c r="AO605" s="204">
        <f>VLOOKUP(AL605,$A$681:$F$2408,6,FALSE)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VLOOKUP(AU605,$A$681:$F$2408,6,FALSE)</f>
        <v>527</v>
      </c>
      <c r="AY605" s="203" t="s">
        <v>61</v>
      </c>
      <c r="AZ605" s="10">
        <f>AX605*1.5*AW605</f>
        <v>790.5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VLOOKUP(BD605,$A$681:$F$2408,6,FALSE)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VLOOKUP(BM605,$A$681:$F$2408,6,FALSE)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VLOOKUP(BV605,$A$681:$F$2408,6,FALSE)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VLOOKUP(CE605,$A$681:$F$2408,6,FALSE)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2066</v>
      </c>
      <c r="CP605" s="283">
        <f>IF(CO605="Kopman",1.2,1)</f>
        <v>1</v>
      </c>
      <c r="CQ605" s="204">
        <f>VLOOKUP(CN605,$A$681:$F$2408,6,FALSE)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VLOOKUP(CW605,$A$681:$F$2408,6,FALSE)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2066</v>
      </c>
      <c r="DH605" s="283">
        <f>IF(DG605="Kopman",1.2,1)</f>
        <v>1</v>
      </c>
      <c r="DI605" s="204">
        <f>VLOOKUP(DF605,$A$681:$F$2408,6,FALSE)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VLOOKUP(DO605,$A$681:$F$2408,6,FALSE)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VLOOKUP(DX605,$A$681:$F$2408,6,FALSE)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VLOOKUP(EG605,$A$681:$F$2408,6,FALSE)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VLOOKUP(EP605,$A$681:$F$2408,6,FALSE)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2066</v>
      </c>
      <c r="FA605" s="283">
        <f>IF(EZ605="Kopman",1.2,1)</f>
        <v>1</v>
      </c>
      <c r="FB605" s="204">
        <f>VLOOKUP(EY605,$A$681:$F$2408,6,FALSE)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517</v>
      </c>
      <c r="FJ605" s="283">
        <f>IF(FI605="Kopman",1.2,1)</f>
        <v>1</v>
      </c>
      <c r="FK605" s="204">
        <f>VLOOKUP(FH605,$A$681:$F$2408,6,FALSE)</f>
        <v>527</v>
      </c>
      <c r="FL605" s="203" t="s">
        <v>61</v>
      </c>
      <c r="FM605" s="10">
        <f>FK605*1.5*FJ605</f>
        <v>790.5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VLOOKUP(FQ605,$A$681:$F$2408,6,FALSE)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VLOOKUP(FZ605,$A$681:$F$2408,6,FALSE)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2066</v>
      </c>
      <c r="GK605" s="283">
        <f>IF(GJ605="Kopman",1.2,1)</f>
        <v>1</v>
      </c>
      <c r="GL605" s="204">
        <f>VLOOKUP(GI605,$A$681:$F$2408,6,FALSE)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2066</v>
      </c>
      <c r="GT605" s="283">
        <f>IF(GS605="Kopman",1.2,1)</f>
        <v>1</v>
      </c>
      <c r="GU605" s="204">
        <f>VLOOKUP(GR605,$A$681:$F$2408,6,FALSE)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VLOOKUP(HA605,$A$681:$F$2408,6,FALSE)</f>
        <v>725</v>
      </c>
      <c r="HE605" s="203" t="s">
        <v>61</v>
      </c>
      <c r="HF605" s="10">
        <f>HD605*1.5*HC605</f>
        <v>1087.5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VLOOKUP(HJ605,$A$681:$F$2408,6,FALSE)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VLOOKUP(HS605,$A$681:$F$2408,6,FALSE)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VLOOKUP(IB605,$A$681:$F$2408,6,FALSE)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VLOOKUP(IK605,$A$681:$F$2408,6,FALSE)</f>
        <v>527</v>
      </c>
      <c r="IO605" s="203" t="s">
        <v>61</v>
      </c>
      <c r="IP605" s="10">
        <f>IN605*1.5*IM605</f>
        <v>790.5</v>
      </c>
      <c r="IQ605" s="10"/>
      <c r="IR605" s="267"/>
      <c r="IS605" s="203" t="s">
        <v>70</v>
      </c>
      <c r="IT605" s="409" t="s">
        <v>1642</v>
      </c>
      <c r="IU605" s="408" t="s">
        <v>2017</v>
      </c>
      <c r="IV605" s="283">
        <f>IF(IU605="Kopman",1.2,1)</f>
        <v>1.2</v>
      </c>
      <c r="IW605" s="204">
        <f>VLOOKUP(IT605,$A$681:$F$2408,6,FALSE)</f>
        <v>487</v>
      </c>
      <c r="IX605" s="203" t="s">
        <v>61</v>
      </c>
      <c r="IY605" s="10">
        <f>IW605*1.5*IV605</f>
        <v>876.6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VLOOKUP(JC605,$A$681:$F$2408,6,FALSE)</f>
        <v>527</v>
      </c>
      <c r="JG605" s="203" t="s">
        <v>61</v>
      </c>
      <c r="JH605" s="10">
        <f>JF605*1.5*JE605</f>
        <v>790.5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VLOOKUP(JL605,$A$681:$F$2408,6,FALSE)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517</v>
      </c>
      <c r="JV605" s="408" t="s">
        <v>2017</v>
      </c>
      <c r="JW605" s="283">
        <f>IF(JV605="Kopman",1.2,1)</f>
        <v>1.2</v>
      </c>
      <c r="JX605" s="204">
        <f>VLOOKUP(JU605,$A$681:$F$2408,6,FALSE)</f>
        <v>527</v>
      </c>
      <c r="JY605" s="203" t="s">
        <v>61</v>
      </c>
      <c r="JZ605" s="10">
        <f>JX605*1.5*JW605</f>
        <v>948.59999999999991</v>
      </c>
      <c r="KA605" s="10"/>
      <c r="KB605" s="267"/>
      <c r="KC605" s="203" t="s">
        <v>70</v>
      </c>
      <c r="KD605" s="409" t="s">
        <v>517</v>
      </c>
      <c r="KE605" s="408" t="s">
        <v>2017</v>
      </c>
      <c r="KF605" s="283">
        <f>IF(KE605="Kopman",1.2,1)</f>
        <v>1.2</v>
      </c>
      <c r="KG605" s="204">
        <f>VLOOKUP(KD605,$A$681:$F$2408,6,FALSE)</f>
        <v>527</v>
      </c>
      <c r="KH605" s="203" t="s">
        <v>61</v>
      </c>
      <c r="KI605" s="10">
        <f>KG605*1.5*KF605</f>
        <v>948.59999999999991</v>
      </c>
      <c r="KJ605" s="10"/>
      <c r="KK605" s="267"/>
      <c r="KL605" s="203" t="s">
        <v>70</v>
      </c>
      <c r="KM605" s="276" t="s">
        <v>2066</v>
      </c>
      <c r="KO605" s="283">
        <f>IF(KN605="Kopman",1.2,1)</f>
        <v>1</v>
      </c>
      <c r="KP605" s="204">
        <f>VLOOKUP(KM605,$A$681:$F$2408,6,FALSE)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VLOOKUP(KV605,$A$681:$F$2408,6,FALSE)</f>
        <v>527</v>
      </c>
      <c r="KZ605" s="203" t="s">
        <v>61</v>
      </c>
      <c r="LA605" s="10">
        <f>KY605*1.5*KX605</f>
        <v>790.5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VLOOKUP(LE605,$A$681:$F$2408,6,FALSE)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VLOOKUP(LN605,$A$681:$F$2408,6,FALSE)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VLOOKUP(LW605,$A$681:$F$2408,6,FALSE)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VLOOKUP(MF605,$A$681:$F$2408,6,FALSE)</f>
        <v>527</v>
      </c>
      <c r="MJ605" s="203" t="s">
        <v>61</v>
      </c>
      <c r="MK605" s="10">
        <f>MI605*1.5*MH605</f>
        <v>790.5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VLOOKUP(MO605,$A$681:$F$2408,6,FALSE)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VLOOKUP(MX605,$A$681:$F$2408,6,FALSE)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VLOOKUP(NG605,$A$681:$F$2408,6,FALSE)</f>
        <v>124</v>
      </c>
      <c r="NK605" s="203" t="s">
        <v>61</v>
      </c>
      <c r="NL605" s="10">
        <f>NJ605*1.5*NI605</f>
        <v>186</v>
      </c>
      <c r="NM605" s="10"/>
      <c r="NN605" s="267"/>
      <c r="NO605" s="203" t="s">
        <v>70</v>
      </c>
      <c r="NP605" s="417" t="s">
        <v>711</v>
      </c>
      <c r="NR605" s="283">
        <f>IF(NQ605="Kopman",1.2,1)</f>
        <v>1</v>
      </c>
      <c r="NS605" s="204">
        <f>VLOOKUP(NP605,$A$681:$F$2408,6,FALSE)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VLOOKUP(NY605,$A$681:$F$2408,6,FALSE)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VLOOKUP(OH605,$A$681:$F$2408,6,FALSE)</f>
        <v>527</v>
      </c>
      <c r="OL605" s="203" t="s">
        <v>61</v>
      </c>
      <c r="OM605" s="10">
        <f>OK605*1.5*OJ605</f>
        <v>790.5</v>
      </c>
      <c r="ON605" s="10"/>
      <c r="OO605" s="267"/>
      <c r="OP605" s="203" t="s">
        <v>70</v>
      </c>
      <c r="OQ605" s="417" t="s">
        <v>517</v>
      </c>
      <c r="OS605" s="283">
        <f>IF(OR605="Kopman",1.2,1)</f>
        <v>1</v>
      </c>
      <c r="OT605" s="204">
        <f>VLOOKUP(OQ605,$A$681:$F$2408,6,FALSE)</f>
        <v>527</v>
      </c>
      <c r="OU605" s="203" t="s">
        <v>61</v>
      </c>
      <c r="OV605" s="10">
        <f>OT605*1.5*OS605</f>
        <v>790.5</v>
      </c>
      <c r="OW605" s="10"/>
      <c r="OX605" s="267"/>
      <c r="OY605" s="203" t="s">
        <v>70</v>
      </c>
      <c r="OZ605" s="421" t="s">
        <v>425</v>
      </c>
      <c r="PB605" s="283">
        <f>IF(PA605="Kopman",1.2,1)</f>
        <v>1</v>
      </c>
      <c r="PC605" s="204">
        <f>VLOOKUP(OZ605,$A$681:$F$2408,6,FALSE)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2066</v>
      </c>
      <c r="PK605" s="283">
        <f>IF(PJ605="Kopman",1.2,1)</f>
        <v>1</v>
      </c>
      <c r="PL605" s="204">
        <f>VLOOKUP(PI605,$A$681:$F$2408,6,FALSE)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VLOOKUP(PR605,$A$681:$F$2408,6,FALSE)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VLOOKUP(QA605,$A$681:$F$2408,6,FALSE)</f>
        <v>121</v>
      </c>
      <c r="QE605" s="203" t="s">
        <v>61</v>
      </c>
      <c r="QF605" s="10">
        <f>QD605*1.5*QC605</f>
        <v>181.5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VLOOKUP(QJ605,$A$681:$F$2408,6,FALSE)</f>
        <v>527</v>
      </c>
      <c r="QN605" s="203" t="s">
        <v>61</v>
      </c>
      <c r="QO605" s="10">
        <f>QM605*1.5*QL605</f>
        <v>790.5</v>
      </c>
      <c r="QP605" s="10"/>
      <c r="QQ605" s="267"/>
      <c r="QR605" s="203" t="s">
        <v>70</v>
      </c>
      <c r="QS605" s="276" t="s">
        <v>2066</v>
      </c>
      <c r="QU605" s="283">
        <f>IF(QT605="Kopman",1.2,1)</f>
        <v>1</v>
      </c>
      <c r="QV605" s="204">
        <f>VLOOKUP(QS605,$A$681:$F$2408,6,FALSE)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VLOOKUP(RB605,$A$681:$F$2408,6,FALSE)</f>
        <v>521</v>
      </c>
      <c r="RF605" s="203" t="s">
        <v>61</v>
      </c>
      <c r="RG605" s="10">
        <f>RE605*1.5*RD605</f>
        <v>781.5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VLOOKUP(RK605,$A$681:$F$2408,6,FALSE)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VLOOKUP(RT605,$A$681:$F$2408,6,FALSE)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VLOOKUP(SC605,$A$681:$F$2408,6,FALSE)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VLOOKUP(SL605,$A$681:$F$2408,6,FALSE)</f>
        <v>527</v>
      </c>
      <c r="SP605" s="203" t="s">
        <v>61</v>
      </c>
      <c r="SQ605" s="10">
        <f>SO605*1.5*SN605</f>
        <v>790.5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VLOOKUP(SU605,$A$681:$F$2408,6,FALSE)</f>
        <v>521</v>
      </c>
      <c r="SY605" s="203" t="s">
        <v>61</v>
      </c>
      <c r="SZ605" s="10">
        <f>SX605*1.5*SW605</f>
        <v>781.5</v>
      </c>
      <c r="TA605" s="10"/>
      <c r="TB605" s="273"/>
      <c r="TC605" s="203" t="s">
        <v>70</v>
      </c>
      <c r="TD605" s="420" t="s">
        <v>425</v>
      </c>
      <c r="TE605" s="408" t="s">
        <v>2017</v>
      </c>
      <c r="TF605" s="283">
        <f>IF(TE605="Kopman",1.2,1)</f>
        <v>1.2</v>
      </c>
      <c r="TG605" s="204">
        <f>VLOOKUP(TD605,$A$681:$F$2408,6,FALSE)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VLOOKUP(TM605,$A$681:$F$2408,6,FALSE)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VLOOKUP(TV605,$A$681:$F$2408,6,FALSE)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VLOOKUP(#REF!,$A$681:$F$2408,6,FALSE)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VLOOKUP(UN605,$A$681:$F$2408,6,FALSE)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VLOOKUP(UW605,$A$681:$F$2408,6,FALSE)</f>
        <v>527</v>
      </c>
      <c r="VA605" s="203" t="s">
        <v>61</v>
      </c>
      <c r="VB605" s="10">
        <f>UZ605*1.5*UY605</f>
        <v>790.5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VLOOKUP(VF605,$A$681:$F$2408,6,FALSE)</f>
        <v>163</v>
      </c>
      <c r="VJ605" s="203" t="s">
        <v>61</v>
      </c>
      <c r="VK605" s="10">
        <f>VI605*1.5*VH605</f>
        <v>244.5</v>
      </c>
      <c r="VL605" s="10"/>
      <c r="VM605" s="273"/>
      <c r="VN605" s="203" t="s">
        <v>70</v>
      </c>
      <c r="VO605" s="276" t="s">
        <v>2066</v>
      </c>
      <c r="VQ605" s="283">
        <f>IF(VP605="Kopman",1.2,1)</f>
        <v>1</v>
      </c>
      <c r="VR605" s="204">
        <f>VLOOKUP(VO605,$A$681:$F$2408,6,FALSE)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VLOOKUP(VX605,$A$681:$F$2408,6,FALSE)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VLOOKUP(WG605,$A$681:$F$2408,6,FALSE)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VLOOKUP(WP605,$A$681:$F$2408,6,FALSE)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VLOOKUP(WY605,$A$681:$F$2408,6,FALSE)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2066</v>
      </c>
      <c r="XJ605" s="283">
        <f>IF(XI605="Kopman",1.2,1)</f>
        <v>1</v>
      </c>
      <c r="XK605" s="204">
        <f>VLOOKUP(XH605,$A$681:$F$2408,6,FALSE)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2066</v>
      </c>
      <c r="XS605" s="283">
        <f>IF(XR605="Kopman",1.2,1)</f>
        <v>1</v>
      </c>
      <c r="XT605" s="204">
        <f>VLOOKUP(XQ605,$A$681:$F$2408,6,FALSE)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VLOOKUP(XZ605,$A$681:$F$2408,6,FALSE)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VLOOKUP(YI605,$A$681:$F$2408,6,FALSE)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VLOOKUP(YR605,$A$681:$F$2408,6,FALSE)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437</v>
      </c>
      <c r="ZC605" s="283">
        <f>IF(ZB605="Kopman",1.2,1)</f>
        <v>1</v>
      </c>
      <c r="ZD605" s="204">
        <f>VLOOKUP(ZA605,$A$681:$F$2408,6,FALSE)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VLOOKUP(ZJ605,$A$681:$F$2408,6,FALSE)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VLOOKUP(ZS605,$A$681:$F$2408,6,FALSE)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VLOOKUP(AAB605,$A$681:$F$2408,6,FALSE)</f>
        <v>124</v>
      </c>
      <c r="AAF605" s="203" t="s">
        <v>61</v>
      </c>
      <c r="AAG605" s="10">
        <f>AAE605*1.5*AAD605</f>
        <v>186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VLOOKUP(AAK605,$A$681:$F$2408,6,FALSE)</f>
        <v>527</v>
      </c>
      <c r="AAO605" s="203" t="s">
        <v>61</v>
      </c>
      <c r="AAP605" s="10">
        <f>AAN605*1.5*AAM605</f>
        <v>790.5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VLOOKUP(AAT605,$A$681:$F$2408,6,FALSE)</f>
        <v>121</v>
      </c>
      <c r="AAX605" s="203" t="s">
        <v>61</v>
      </c>
      <c r="AAY605" s="10">
        <f>AAW605*1.5*AAV605</f>
        <v>181.5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VLOOKUP(ABC605,$A$681:$F$2408,6,FALSE)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VLOOKUP(ABL605,$A$681:$F$2408,6,FALSE)</f>
        <v>487</v>
      </c>
      <c r="ABP605" s="203" t="s">
        <v>61</v>
      </c>
      <c r="ABQ605" s="10">
        <f>ABO605*1.5*ABN605</f>
        <v>730.5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VLOOKUP(ABU605,$A$681:$F$2408,6,FALSE)</f>
        <v>163</v>
      </c>
      <c r="ABY605" s="203" t="s">
        <v>61</v>
      </c>
      <c r="ABZ605" s="10">
        <f>ABX605*1.5*ABW605</f>
        <v>244.5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VLOOKUP(ACD605,$A$681:$F$2408,6,FALSE)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VLOOKUP(ACM605,$A$681:$F$2408,6,FALSE)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VLOOKUP(ACV605,$A$681:$F$2408,6,FALSE)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VLOOKUP(ADE605,$A$681:$F$2408,6,FALSE)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VLOOKUP(ADN605,$A$681:$F$2408,6,FALSE)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VLOOKUP(ADW605,$A$681:$F$2408,6,FALSE)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VLOOKUP(AEF605,$A$681:$F$2408,6,FALSE)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VLOOKUP(AEO605,$A$681:$F$2408,6,FALSE)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VLOOKUP(AEX605,$A$681:$F$2408,6,FALSE)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VLOOKUP(AFG605,$A$681:$F$2408,6,FALSE)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VLOOKUP(AFP605,$A$681:$F$2408,6,FALSE)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VLOOKUP(AFY605,$A$681:$F$2408,6,FALSE)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VLOOKUP(AGH605,$A$681:$F$2408,6,FALSE)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VLOOKUP(AGQ605,$A$681:$F$2408,6,FALSE)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425</v>
      </c>
      <c r="AHA605" s="408" t="s">
        <v>2017</v>
      </c>
      <c r="AHB605" s="283">
        <f>IF(AHA605="Kopman",1.2,1)</f>
        <v>1.2</v>
      </c>
      <c r="AHC605" s="204">
        <f>VLOOKUP(AGZ605,$A$681:$F$2408,6,FALSE)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VLOOKUP(AHI605,$A$681:$F$2408,6,FALSE)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VLOOKUP(AHR605,$A$681:$F$2408,6,FALSE)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2066</v>
      </c>
      <c r="AIB605" s="408" t="s">
        <v>2017</v>
      </c>
      <c r="AIC605" s="283">
        <f>IF(AIB605="Kopman",1.2,1)</f>
        <v>1.2</v>
      </c>
      <c r="AID605" s="204">
        <f>VLOOKUP(AIA605,$A$681:$F$2408,6,FALSE)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VLOOKUP(AIJ605,$A$681:$F$2408,6,FALSE)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VLOOKUP(AIS605,$A$681:$F$2408,6,FALSE)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VLOOKUP(AJB605,$A$681:$F$2408,6,FALSE)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VLOOKUP(AJK605,$A$681:$F$2408,6,FALSE)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24" t="s">
        <v>517</v>
      </c>
      <c r="AJV605" s="283">
        <f>IF(AJU605="Kopman",1.2,1)</f>
        <v>1</v>
      </c>
      <c r="AJW605" s="204">
        <f>VLOOKUP(AJT605,$A$681:$F$2408,6,FALSE)</f>
        <v>527</v>
      </c>
      <c r="AJX605" s="203" t="s">
        <v>61</v>
      </c>
      <c r="AJY605" s="10">
        <f>AJW605*1.5*AJV605</f>
        <v>790.5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VLOOKUP(AKC605,$A$681:$F$2408,6,FALSE)</f>
        <v>527</v>
      </c>
      <c r="AKG605" s="203" t="s">
        <v>61</v>
      </c>
      <c r="AKH605" s="10">
        <f>AKF605*1.5*AKE605</f>
        <v>790.5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VLOOKUP(AKL605,$A$681:$F$2408,6,FALSE)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VLOOKUP(AKU605,$A$681:$F$2408,6,FALSE)</f>
        <v>163</v>
      </c>
      <c r="AKY605" s="203" t="s">
        <v>61</v>
      </c>
      <c r="AKZ605" s="10">
        <f>AKX605*1.5*AKW605</f>
        <v>244.5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VLOOKUP(ALD605,$A$681:$F$2408,6,FALSE)</f>
        <v>124</v>
      </c>
      <c r="ALH605" s="203" t="s">
        <v>61</v>
      </c>
      <c r="ALI605" s="10">
        <f>ALG605*1.5*ALF605</f>
        <v>186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VLOOKUP(ALM605,$A$681:$F$2408,6,FALSE)</f>
        <v>725</v>
      </c>
      <c r="ALQ605" s="203" t="s">
        <v>61</v>
      </c>
      <c r="ALR605" s="10">
        <f>ALP605*1.5*ALO605</f>
        <v>1087.5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VLOOKUP(ALV605,$A$681:$F$2408,6,FALSE)</f>
        <v>527</v>
      </c>
      <c r="ALZ605" s="203" t="s">
        <v>61</v>
      </c>
      <c r="AMA605" s="10">
        <f>ALY605*1.5*ALX605</f>
        <v>790.5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VLOOKUP(AME605,$A$681:$F$2408,6,FALSE)</f>
        <v>725</v>
      </c>
      <c r="AMI605" s="203" t="s">
        <v>61</v>
      </c>
      <c r="AMJ605" s="10">
        <f>AMH605*1.5*AMG605</f>
        <v>1087.5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VLOOKUP(AMN605,$A$681:$F$2408,6,FALSE)</f>
        <v>527</v>
      </c>
      <c r="AMR605" s="203" t="s">
        <v>61</v>
      </c>
      <c r="AMS605" s="10">
        <f>AMQ605*1.5*AMP605</f>
        <v>790.5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VLOOKUP(AMW605,$A$681:$F$2408,6,FALSE)</f>
        <v>725</v>
      </c>
      <c r="ANA605" s="203" t="s">
        <v>61</v>
      </c>
      <c r="ANB605" s="10">
        <f>AMZ605*1.5*AMY605</f>
        <v>1087.5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VLOOKUP(ANF605,$A$681:$F$2408,6,FALSE)</f>
        <v>527</v>
      </c>
      <c r="ANJ605" s="203" t="s">
        <v>61</v>
      </c>
      <c r="ANK605" s="10">
        <f>ANI605*1.5*ANH605</f>
        <v>790.5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VLOOKUP(ANO605,$A$681:$F$2408,6,FALSE)</f>
        <v>527</v>
      </c>
      <c r="ANS605" s="203" t="s">
        <v>61</v>
      </c>
      <c r="ANT605" s="10">
        <f>ANR605*1.5*ANQ605</f>
        <v>790.5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VLOOKUP(ANX605,$A$681:$F$2408,6,FALSE)</f>
        <v>124</v>
      </c>
      <c r="AOB605" s="203" t="s">
        <v>61</v>
      </c>
      <c r="AOC605" s="10">
        <f>AOA605*1.5*ANZ605</f>
        <v>186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VLOOKUP(AOG605,$A$681:$F$2408,6,FALSE)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VLOOKUP(AOP605,$A$681:$F$2408,6,FALSE)</f>
        <v>725</v>
      </c>
      <c r="AOT605" s="203" t="s">
        <v>61</v>
      </c>
      <c r="AOU605" s="10">
        <f>AOS605*1.5*AOR605</f>
        <v>1087.5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VLOOKUP(AOY605,$A$681:$F$2408,6,FALSE)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VLOOKUP(APH605,$A$681:$F$2408,6,FALSE)</f>
        <v>527</v>
      </c>
      <c r="APL605" s="203" t="s">
        <v>61</v>
      </c>
      <c r="APM605" s="10">
        <f>APK605*1.5*APJ605</f>
        <v>790.5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VLOOKUP(APQ605,$A$681:$F$2408,6,FALSE)</f>
        <v>121</v>
      </c>
      <c r="APU605" s="203" t="s">
        <v>61</v>
      </c>
      <c r="APV605" s="10">
        <f>APT605*1.5*APS605</f>
        <v>181.5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VLOOKUP(APZ605,$A$681:$F$2408,6,FALSE)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VLOOKUP(B606,$A$681:$F$2408,6,FALSE)</f>
        <v>487</v>
      </c>
      <c r="F606" s="203" t="s">
        <v>63</v>
      </c>
      <c r="G606" s="10">
        <f>E606*1.4</f>
        <v>681.8</v>
      </c>
      <c r="H606" s="10"/>
      <c r="I606" s="267"/>
      <c r="J606" s="203" t="s">
        <v>71</v>
      </c>
      <c r="K606" s="276" t="s">
        <v>2066</v>
      </c>
      <c r="M606" s="204"/>
      <c r="N606" s="204">
        <f>VLOOKUP(K606,$A$681:$F$2408,6,FALSE)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2066</v>
      </c>
      <c r="V606" s="204"/>
      <c r="W606" s="204">
        <f>VLOOKUP(T606,$A$681:$F$2408,6,FALSE)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2066</v>
      </c>
      <c r="AE606" s="204"/>
      <c r="AF606" s="204">
        <f>VLOOKUP(AC606,$A$681:$F$2408,6,FALSE)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VLOOKUP(AL606,$A$681:$F$2408,6,FALSE)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2066</v>
      </c>
      <c r="AW606" s="204"/>
      <c r="AX606" s="204">
        <f>VLOOKUP(AU606,$A$681:$F$2408,6,FALSE)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VLOOKUP(BD606,$A$681:$F$2408,6,FALSE)</f>
        <v>725</v>
      </c>
      <c r="BH606" s="203" t="s">
        <v>63</v>
      </c>
      <c r="BI606" s="10">
        <f>BG606*1.4</f>
        <v>1014.9999999999999</v>
      </c>
      <c r="BJ606" s="10"/>
      <c r="BK606" s="267"/>
      <c r="BL606" s="203" t="s">
        <v>71</v>
      </c>
      <c r="BM606" s="276" t="s">
        <v>2066</v>
      </c>
      <c r="BO606" s="204"/>
      <c r="BP606" s="204">
        <f>VLOOKUP(BM606,$A$681:$F$2408,6,FALSE)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VLOOKUP(BV606,$A$681:$F$2408,6,FALSE)</f>
        <v>527</v>
      </c>
      <c r="BZ606" s="203" t="s">
        <v>63</v>
      </c>
      <c r="CA606" s="10">
        <f>BY606*1.4</f>
        <v>737.8</v>
      </c>
      <c r="CB606" s="10"/>
      <c r="CC606" s="267"/>
      <c r="CD606" s="203" t="s">
        <v>71</v>
      </c>
      <c r="CE606" s="276" t="s">
        <v>2066</v>
      </c>
      <c r="CG606" s="204"/>
      <c r="CH606" s="204">
        <f>VLOOKUP(CE606,$A$681:$F$2408,6,FALSE)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VLOOKUP(CN606,$A$681:$F$2408,6,FALSE)</f>
        <v>487</v>
      </c>
      <c r="CR606" s="203" t="s">
        <v>63</v>
      </c>
      <c r="CS606" s="10">
        <f>CQ606*1.4</f>
        <v>681.8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VLOOKUP(CW606,$A$681:$F$2408,6,FALSE)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VLOOKUP(DF606,$A$681:$F$2408,6,FALSE)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VLOOKUP(DO606,$A$681:$F$2408,6,FALSE)</f>
        <v>527</v>
      </c>
      <c r="DS606" s="203" t="s">
        <v>63</v>
      </c>
      <c r="DT606" s="10">
        <f>DR606*1.4</f>
        <v>737.8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VLOOKUP(DX606,$A$681:$F$2408,6,FALSE)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VLOOKUP(EG606,$A$681:$F$2408,6,FALSE)</f>
        <v>527</v>
      </c>
      <c r="EK606" s="203" t="s">
        <v>63</v>
      </c>
      <c r="EL606" s="10">
        <f>EJ606*1.4</f>
        <v>737.8</v>
      </c>
      <c r="EM606" s="10"/>
      <c r="EN606" s="267"/>
      <c r="EO606" s="203" t="s">
        <v>71</v>
      </c>
      <c r="EP606" s="276" t="s">
        <v>2066</v>
      </c>
      <c r="ER606" s="204"/>
      <c r="ES606" s="204">
        <f>VLOOKUP(EP606,$A$681:$F$2408,6,FALSE)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VLOOKUP(EY606,$A$681:$F$2408,6,FALSE)</f>
        <v>725</v>
      </c>
      <c r="FC606" s="203" t="s">
        <v>63</v>
      </c>
      <c r="FD606" s="10">
        <f>FB606*1.4</f>
        <v>1014.9999999999999</v>
      </c>
      <c r="FE606" s="10"/>
      <c r="FF606" s="267"/>
      <c r="FG606" s="203" t="s">
        <v>71</v>
      </c>
      <c r="FH606" s="414" t="s">
        <v>425</v>
      </c>
      <c r="FJ606" s="204"/>
      <c r="FK606" s="204">
        <f>VLOOKUP(FH606,$A$681:$F$2408,6,FALSE)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VLOOKUP(FQ606,$A$681:$F$2408,6,FALSE)</f>
        <v>527</v>
      </c>
      <c r="FU606" s="203" t="s">
        <v>63</v>
      </c>
      <c r="FV606" s="10">
        <f>FT606*1.4</f>
        <v>737.8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VLOOKUP(FZ606,$A$681:$F$2408,6,FALSE)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VLOOKUP(GI606,$A$681:$F$2408,6,FALSE)</f>
        <v>527</v>
      </c>
      <c r="GM606" s="203" t="s">
        <v>63</v>
      </c>
      <c r="GN606" s="10">
        <f>GL606*1.4</f>
        <v>737.8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VLOOKUP(GR606,$A$681:$F$2408,6,FALSE)</f>
        <v>527</v>
      </c>
      <c r="GV606" s="203" t="s">
        <v>63</v>
      </c>
      <c r="GW606" s="10">
        <f>GU606*1.4</f>
        <v>737.8</v>
      </c>
      <c r="GX606" s="10"/>
      <c r="GY606" s="267"/>
      <c r="GZ606" s="203" t="s">
        <v>71</v>
      </c>
      <c r="HA606" s="276" t="s">
        <v>2066</v>
      </c>
      <c r="HC606" s="204"/>
      <c r="HD606" s="204">
        <f>VLOOKUP(HA606,$A$681:$F$2408,6,FALSE)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VLOOKUP(HJ606,$A$681:$F$2408,6,FALSE)</f>
        <v>527</v>
      </c>
      <c r="HN606" s="203" t="s">
        <v>63</v>
      </c>
      <c r="HO606" s="10">
        <f>HM606*1.4</f>
        <v>737.8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VLOOKUP(HS606,$A$681:$F$2408,6,FALSE)</f>
        <v>521</v>
      </c>
      <c r="HW606" s="203" t="s">
        <v>63</v>
      </c>
      <c r="HX606" s="10">
        <f>HV606*1.4</f>
        <v>729.4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VLOOKUP(IB606,$A$681:$F$2408,6,FALSE)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VLOOKUP(IK606,$A$681:$F$2408,6,FALSE)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VLOOKUP(IT606,$A$681:$F$2408,6,FALSE)</f>
        <v>725</v>
      </c>
      <c r="IX606" s="203" t="s">
        <v>63</v>
      </c>
      <c r="IY606" s="10">
        <f>IW606*1.4</f>
        <v>1014.9999999999999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VLOOKUP(JC606,$A$681:$F$2408,6,FALSE)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VLOOKUP(JL606,$A$681:$F$2408,6,FALSE)</f>
        <v>163</v>
      </c>
      <c r="JP606" s="203" t="s">
        <v>63</v>
      </c>
      <c r="JQ606" s="10">
        <f>JO606*1.4</f>
        <v>228.2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VLOOKUP(JU606,$A$681:$F$2408,6,FALSE)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2066</v>
      </c>
      <c r="KF606" s="204"/>
      <c r="KG606" s="204">
        <f>VLOOKUP(KD606,$A$681:$F$2408,6,FALSE)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VLOOKUP(KM606,$A$681:$F$2408,6,FALSE)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VLOOKUP(KV606,$A$681:$F$2408,6,FALSE)</f>
        <v>725</v>
      </c>
      <c r="KZ606" s="203" t="s">
        <v>63</v>
      </c>
      <c r="LA606" s="10">
        <f>KY606*1.4</f>
        <v>1014.9999999999999</v>
      </c>
      <c r="LB606" s="10"/>
      <c r="LC606" s="267"/>
      <c r="LD606" s="203" t="s">
        <v>71</v>
      </c>
      <c r="LE606" s="276" t="s">
        <v>2066</v>
      </c>
      <c r="LG606" s="204"/>
      <c r="LH606" s="204">
        <f>VLOOKUP(LE606,$A$681:$F$2408,6,FALSE)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2066</v>
      </c>
      <c r="LP606" s="204"/>
      <c r="LQ606" s="204">
        <f>VLOOKUP(LN606,$A$681:$F$2408,6,FALSE)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VLOOKUP(LW606,$A$681:$F$2408,6,FALSE)</f>
        <v>521</v>
      </c>
      <c r="MA606" s="203" t="s">
        <v>63</v>
      </c>
      <c r="MB606" s="10">
        <f>LZ606*1.4</f>
        <v>729.4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VLOOKUP(MF606,$A$681:$F$2408,6,FALSE)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VLOOKUP(MO606,$A$681:$F$2408,6,FALSE)</f>
        <v>121</v>
      </c>
      <c r="MS606" s="203" t="s">
        <v>63</v>
      </c>
      <c r="MT606" s="10">
        <f>MR606*1.4</f>
        <v>169.39999999999998</v>
      </c>
      <c r="MU606" s="10"/>
      <c r="MV606" s="267"/>
      <c r="MW606" s="203" t="s">
        <v>71</v>
      </c>
      <c r="MX606" s="276" t="s">
        <v>2066</v>
      </c>
      <c r="MZ606" s="204"/>
      <c r="NA606" s="204">
        <f>VLOOKUP(MX606,$A$681:$F$2408,6,FALSE)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VLOOKUP(NG606,$A$681:$F$2408,6,FALSE)</f>
        <v>487</v>
      </c>
      <c r="NK606" s="203" t="s">
        <v>63</v>
      </c>
      <c r="NL606" s="10">
        <f>NJ606*1.4</f>
        <v>681.8</v>
      </c>
      <c r="NM606" s="10"/>
      <c r="NN606" s="267"/>
      <c r="NO606" s="203" t="s">
        <v>71</v>
      </c>
      <c r="NP606" s="417" t="s">
        <v>1642</v>
      </c>
      <c r="NR606" s="204"/>
      <c r="NS606" s="204">
        <f>VLOOKUP(NP606,$A$681:$F$2408,6,FALSE)</f>
        <v>487</v>
      </c>
      <c r="NT606" s="203" t="s">
        <v>63</v>
      </c>
      <c r="NU606" s="10">
        <f>NS606*1.4</f>
        <v>681.8</v>
      </c>
      <c r="NV606" s="10"/>
      <c r="NW606" s="267"/>
      <c r="NX606" s="203" t="s">
        <v>71</v>
      </c>
      <c r="NY606" s="276" t="s">
        <v>2066</v>
      </c>
      <c r="OA606" s="204"/>
      <c r="OB606" s="204">
        <f>VLOOKUP(NY606,$A$681:$F$2408,6,FALSE)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VLOOKUP(OH606,$A$681:$F$2408,6,FALSE)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17" t="s">
        <v>1642</v>
      </c>
      <c r="OS606" s="204"/>
      <c r="OT606" s="204">
        <f>VLOOKUP(OQ606,$A$681:$F$2408,6,FALSE)</f>
        <v>487</v>
      </c>
      <c r="OU606" s="203" t="s">
        <v>63</v>
      </c>
      <c r="OV606" s="10">
        <f>OT606*1.4</f>
        <v>681.8</v>
      </c>
      <c r="OW606" s="10"/>
      <c r="OX606" s="267"/>
      <c r="OY606" s="203" t="s">
        <v>71</v>
      </c>
      <c r="OZ606" s="421" t="s">
        <v>566</v>
      </c>
      <c r="PB606" s="204"/>
      <c r="PC606" s="204">
        <f>VLOOKUP(OZ606,$A$681:$F$2408,6,FALSE)</f>
        <v>725</v>
      </c>
      <c r="PD606" s="203" t="s">
        <v>63</v>
      </c>
      <c r="PE606" s="10">
        <f>PC606*1.4</f>
        <v>1014.9999999999999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VLOOKUP(PI606,$A$681:$F$2408,6,FALSE)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VLOOKUP(PR606,$A$681:$F$2408,6,FALSE)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VLOOKUP(QA606,$A$681:$F$2408,6,FALSE)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VLOOKUP(QJ606,$A$681:$F$2408,6,FALSE)</f>
        <v>124</v>
      </c>
      <c r="QN606" s="203" t="s">
        <v>63</v>
      </c>
      <c r="QO606" s="10">
        <f>QM606*1.4</f>
        <v>173.6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VLOOKUP(QS606,$A$681:$F$2408,6,FALSE)</f>
        <v>527</v>
      </c>
      <c r="QW606" s="203" t="s">
        <v>63</v>
      </c>
      <c r="QX606" s="10">
        <f>QV606*1.4</f>
        <v>737.8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VLOOKUP(RB606,$A$681:$F$2408,6,FALSE)</f>
        <v>124</v>
      </c>
      <c r="RF606" s="203" t="s">
        <v>63</v>
      </c>
      <c r="RG606" s="10">
        <f>RE606*1.4</f>
        <v>173.6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VLOOKUP(RK606,$A$681:$F$2408,6,FALSE)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VLOOKUP(RT606,$A$681:$F$2408,6,FALSE)</f>
        <v>527</v>
      </c>
      <c r="RX606" s="203" t="s">
        <v>63</v>
      </c>
      <c r="RY606" s="10">
        <f>RW606*1.4</f>
        <v>737.8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VLOOKUP(SC606,$A$681:$F$2408,6,FALSE)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2066</v>
      </c>
      <c r="SN606" s="204"/>
      <c r="SO606" s="204">
        <f>VLOOKUP(SL606,$A$681:$F$2408,6,FALSE)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VLOOKUP(SU606,$A$681:$F$2408,6,FALSE)</f>
        <v>527</v>
      </c>
      <c r="SY606" s="203" t="s">
        <v>63</v>
      </c>
      <c r="SZ606" s="10">
        <f>SX606*1.4</f>
        <v>737.8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VLOOKUP(TD606,$A$681:$F$2408,6,FALSE)</f>
        <v>527</v>
      </c>
      <c r="TH606" s="203" t="s">
        <v>63</v>
      </c>
      <c r="TI606" s="10">
        <f>TG606*1.4</f>
        <v>737.8</v>
      </c>
      <c r="TK606" s="273"/>
      <c r="TL606" s="203" t="s">
        <v>71</v>
      </c>
      <c r="TM606" s="276" t="s">
        <v>566</v>
      </c>
      <c r="TO606" s="204"/>
      <c r="TP606" s="204">
        <f>VLOOKUP(TM606,$A$681:$F$2408,6,FALSE)</f>
        <v>725</v>
      </c>
      <c r="TQ606" s="203" t="s">
        <v>63</v>
      </c>
      <c r="TR606" s="10">
        <f>TP606*1.4</f>
        <v>1014.9999999999999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VLOOKUP(TV606,$A$681:$F$2408,6,FALSE)</f>
        <v>527</v>
      </c>
      <c r="TZ606" s="203" t="s">
        <v>63</v>
      </c>
      <c r="UA606" s="10">
        <f>TY606*1.4</f>
        <v>737.8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VLOOKUP(UE606,$A$681:$F$2408,6,FALSE)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VLOOKUP(UN606,$A$681:$F$2408,6,FALSE)</f>
        <v>487</v>
      </c>
      <c r="UR606" s="203" t="s">
        <v>63</v>
      </c>
      <c r="US606" s="10">
        <f>UQ606*1.4</f>
        <v>681.8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VLOOKUP(UW606,$A$681:$F$2408,6,FALSE)</f>
        <v>124</v>
      </c>
      <c r="VA606" s="203" t="s">
        <v>63</v>
      </c>
      <c r="VB606" s="10">
        <f>UZ606*1.4</f>
        <v>173.6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VLOOKUP(VF606,$A$681:$F$2408,6,FALSE)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VLOOKUP(VO606,$A$681:$F$2408,6,FALSE)</f>
        <v>124</v>
      </c>
      <c r="VS606" s="203" t="s">
        <v>63</v>
      </c>
      <c r="VT606" s="10">
        <f>VR606*1.4</f>
        <v>173.6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VLOOKUP(VX606,$A$681:$F$2408,6,FALSE)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VLOOKUP(WG606,$A$681:$F$2408,6,FALSE)</f>
        <v>121</v>
      </c>
      <c r="WK606" s="203" t="s">
        <v>63</v>
      </c>
      <c r="WL606" s="10">
        <f>WJ606*1.4</f>
        <v>169.39999999999998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VLOOKUP(WP606,$A$681:$F$2408,6,FALSE)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VLOOKUP(WY606,$A$681:$F$2408,6,FALSE)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VLOOKUP(XH606,$A$681:$F$2408,6,FALSE)</f>
        <v>527</v>
      </c>
      <c r="XL606" s="203" t="s">
        <v>63</v>
      </c>
      <c r="XM606" s="10">
        <f>XK606*1.4</f>
        <v>737.8</v>
      </c>
      <c r="XO606" s="273"/>
      <c r="XP606" s="203" t="s">
        <v>71</v>
      </c>
      <c r="XQ606" s="276" t="s">
        <v>1642</v>
      </c>
      <c r="XS606" s="204"/>
      <c r="XT606" s="204">
        <f>VLOOKUP(XQ606,$A$681:$F$2408,6,FALSE)</f>
        <v>487</v>
      </c>
      <c r="XU606" s="203" t="s">
        <v>63</v>
      </c>
      <c r="XV606" s="10">
        <f>XT606*1.4</f>
        <v>681.8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VLOOKUP(XZ606,$A$681:$F$2408,6,FALSE)</f>
        <v>527</v>
      </c>
      <c r="YD606" s="203" t="s">
        <v>63</v>
      </c>
      <c r="YE606" s="10">
        <f>YC606*1.4</f>
        <v>737.8</v>
      </c>
      <c r="YG606" s="273"/>
      <c r="YH606" s="203" t="s">
        <v>71</v>
      </c>
      <c r="YI606" s="278" t="s">
        <v>183</v>
      </c>
      <c r="YK606" s="204"/>
      <c r="YL606" s="204" t="e">
        <f>VLOOKUP(YI606,$A$681:$F$2408,6,FALSE)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VLOOKUP(YR606,$A$681:$F$2408,6,FALSE)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425</v>
      </c>
      <c r="ZC606" s="204"/>
      <c r="ZD606" s="204">
        <f>VLOOKUP(ZA606,$A$681:$F$2408,6,FALSE)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VLOOKUP(ZJ606,$A$681:$F$2408,6,FALSE)</f>
        <v>527</v>
      </c>
      <c r="ZN606" s="203" t="s">
        <v>63</v>
      </c>
      <c r="ZO606" s="10">
        <f>ZM606*1.4</f>
        <v>737.8</v>
      </c>
      <c r="ZQ606" s="273"/>
      <c r="ZR606" s="203" t="s">
        <v>71</v>
      </c>
      <c r="ZS606" s="276" t="s">
        <v>679</v>
      </c>
      <c r="ZU606" s="204"/>
      <c r="ZV606" s="204">
        <f>VLOOKUP(ZS606,$A$681:$F$2408,6,FALSE)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VLOOKUP(AAB606,$A$681:$F$2408,6,FALSE)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VLOOKUP(AAK606,$A$681:$F$2408,6,FALSE)</f>
        <v>487</v>
      </c>
      <c r="AAO606" s="203" t="s">
        <v>63</v>
      </c>
      <c r="AAP606" s="10">
        <f>AAN606*1.4</f>
        <v>681.8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VLOOKUP(AAT606,$A$681:$F$2408,6,FALSE)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VLOOKUP(ABC606,$A$681:$F$2408,6,FALSE)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2066</v>
      </c>
      <c r="ABN606" s="204"/>
      <c r="ABO606" s="204">
        <f>VLOOKUP(ABL606,$A$681:$F$2408,6,FALSE)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VLOOKUP(ABU606,$A$681:$F$2408,6,FALSE)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VLOOKUP(ACD606,$A$681:$F$2408,6,FALSE)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VLOOKUP(ACM606,$A$681:$F$2408,6,FALSE)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VLOOKUP(ACV606,$A$681:$F$2408,6,FALSE)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VLOOKUP(ADE606,$A$681:$F$2408,6,FALSE)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VLOOKUP(ADN606,$A$681:$F$2408,6,FALSE)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VLOOKUP(ADW606,$A$681:$F$2408,6,FALSE)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VLOOKUP(AEF606,$A$681:$F$2408,6,FALSE)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VLOOKUP(AEO606,$A$681:$F$2408,6,FALSE)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VLOOKUP(AEX606,$A$681:$F$2408,6,FALSE)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VLOOKUP(AFG606,$A$681:$F$2408,6,FALSE)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VLOOKUP(AFP606,$A$681:$F$2408,6,FALSE)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VLOOKUP(AFY606,$A$681:$F$2408,6,FALSE)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VLOOKUP(AGH606,$A$681:$F$2408,6,FALSE)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VLOOKUP(AGQ606,$A$681:$F$2408,6,FALSE)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VLOOKUP(AGZ606,$A$681:$F$2408,6,FALSE)</f>
        <v>207</v>
      </c>
      <c r="AHD606" s="203" t="s">
        <v>63</v>
      </c>
      <c r="AHE606" s="10">
        <f>AHC606*1.4</f>
        <v>289.79999999999995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VLOOKUP(AHI606,$A$681:$F$2408,6,FALSE)</f>
        <v>124</v>
      </c>
      <c r="AHM606" s="203" t="s">
        <v>63</v>
      </c>
      <c r="AHN606" s="10">
        <f>AHL606*1.4</f>
        <v>173.6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VLOOKUP(AHR606,$A$681:$F$2408,6,FALSE)</f>
        <v>124</v>
      </c>
      <c r="AHV606" s="203" t="s">
        <v>63</v>
      </c>
      <c r="AHW606" s="10">
        <f>AHU606*1.4</f>
        <v>173.6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VLOOKUP(AIA606,$A$681:$F$2408,6,FALSE)</f>
        <v>527</v>
      </c>
      <c r="AIE606" s="203" t="s">
        <v>63</v>
      </c>
      <c r="AIF606" s="10">
        <f>AID606*1.4</f>
        <v>737.8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VLOOKUP(AIJ606,$A$681:$F$2408,6,FALSE)</f>
        <v>207</v>
      </c>
      <c r="AIN606" s="203" t="s">
        <v>63</v>
      </c>
      <c r="AIO606" s="10">
        <f>AIM606*1.4</f>
        <v>289.79999999999995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VLOOKUP(AIS606,$A$681:$F$2408,6,FALSE)</f>
        <v>527</v>
      </c>
      <c r="AIW606" s="203" t="s">
        <v>63</v>
      </c>
      <c r="AIX606" s="10">
        <f>AIV606*1.4</f>
        <v>737.8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VLOOKUP(AJB606,$A$681:$F$2408,6,FALSE)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VLOOKUP(AJK606,$A$681:$F$2408,6,FALSE)</f>
        <v>124</v>
      </c>
      <c r="AJO606" s="203" t="s">
        <v>63</v>
      </c>
      <c r="AJP606" s="10">
        <f>AJN606*1.4</f>
        <v>173.6</v>
      </c>
      <c r="AJQ606" s="10"/>
      <c r="AJR606" s="273"/>
      <c r="AJS606" s="203" t="s">
        <v>71</v>
      </c>
      <c r="AJT606" s="424" t="s">
        <v>822</v>
      </c>
      <c r="AJV606" s="204"/>
      <c r="AJW606" s="204">
        <f>VLOOKUP(AJT606,$A$681:$F$2408,6,FALSE)</f>
        <v>124</v>
      </c>
      <c r="AJX606" s="203" t="s">
        <v>63</v>
      </c>
      <c r="AJY606" s="10">
        <f>AJW606*1.4</f>
        <v>173.6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VLOOKUP(AKC606,$A$681:$F$2408,6,FALSE)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VLOOKUP(AKL606,$A$681:$F$2408,6,FALSE)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VLOOKUP(AKU606,$A$681:$F$2408,6,FALSE)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VLOOKUP(ALD606,$A$681:$F$2408,6,FALSE)</f>
        <v>163</v>
      </c>
      <c r="ALH606" s="203" t="s">
        <v>63</v>
      </c>
      <c r="ALI606" s="10">
        <f>ALG606*1.4</f>
        <v>228.2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VLOOKUP(ALM606,$A$681:$F$2408,6,FALSE)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VLOOKUP(ALV606,$A$681:$F$2408,6,FALSE)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2066</v>
      </c>
      <c r="AMG606" s="204"/>
      <c r="AMH606" s="204">
        <f>VLOOKUP(AME606,$A$681:$F$2408,6,FALSE)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VLOOKUP(AMN606,$A$681:$F$2408,6,FALSE)</f>
        <v>725</v>
      </c>
      <c r="AMR606" s="203" t="s">
        <v>63</v>
      </c>
      <c r="AMS606" s="10">
        <f>AMQ606*1.4</f>
        <v>1014.9999999999999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VLOOKUP(AMW606,$A$681:$F$2408,6,FALSE)</f>
        <v>527</v>
      </c>
      <c r="ANA606" s="203" t="s">
        <v>63</v>
      </c>
      <c r="ANB606" s="10">
        <f>AMZ606*1.4</f>
        <v>737.8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VLOOKUP(ANF606,$A$681:$F$2408,6,FALSE)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VLOOKUP(ANO606,$A$681:$F$2408,6,FALSE)</f>
        <v>124</v>
      </c>
      <c r="ANS606" s="203" t="s">
        <v>63</v>
      </c>
      <c r="ANT606" s="10">
        <f>ANR606*1.4</f>
        <v>173.6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VLOOKUP(ANX606,$A$681:$F$2408,6,FALSE)</f>
        <v>527</v>
      </c>
      <c r="AOB606" s="203" t="s">
        <v>63</v>
      </c>
      <c r="AOC606" s="10">
        <f>AOA606*1.4</f>
        <v>737.8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VLOOKUP(AOG606,$A$681:$F$2408,6,FALSE)</f>
        <v>725</v>
      </c>
      <c r="AOK606" s="203" t="s">
        <v>63</v>
      </c>
      <c r="AOL606" s="10">
        <f>AOJ606*1.4</f>
        <v>1014.9999999999999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VLOOKUP(AOP606,$A$681:$F$2408,6,FALSE)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VLOOKUP(AOY606,$A$681:$F$2408,6,FALSE)</f>
        <v>527</v>
      </c>
      <c r="APC606" s="203" t="s">
        <v>63</v>
      </c>
      <c r="APD606" s="10">
        <f>APB606*1.4</f>
        <v>737.8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VLOOKUP(APH606,$A$681:$F$2408,6,FALSE)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VLOOKUP(APQ606,$A$681:$F$2408,6,FALSE)</f>
        <v>527</v>
      </c>
      <c r="APU606" s="203" t="s">
        <v>63</v>
      </c>
      <c r="APV606" s="10">
        <f>APT606*1.4</f>
        <v>737.8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VLOOKUP(APZ606,$A$681:$F$2408,6,FALSE)</f>
        <v>124</v>
      </c>
      <c r="AQD606" s="203" t="s">
        <v>63</v>
      </c>
      <c r="AQE606" s="10">
        <f>AQC606*1.4</f>
        <v>173.6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VLOOKUP(B607,$A$681:$F$2408,6,FALSE)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VLOOKUP(K607,$A$681:$F$2408,6,FALSE)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VLOOKUP(T607,$A$681:$F$2408,6,FALSE)</f>
        <v>487</v>
      </c>
      <c r="X607" s="203" t="s">
        <v>65</v>
      </c>
      <c r="Y607" s="10">
        <f>W607*1.3</f>
        <v>633.1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VLOOKUP(AC607,$A$681:$F$2408,6,FALSE)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VLOOKUP(AL607,$A$681:$F$2408,6,FALSE)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VLOOKUP(AU607,$A$681:$F$2408,6,FALSE)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VLOOKUP(BD607,$A$681:$F$2408,6,FALSE)</f>
        <v>527</v>
      </c>
      <c r="BH607" s="203" t="s">
        <v>65</v>
      </c>
      <c r="BI607" s="10">
        <f>BG607*1.3</f>
        <v>685.1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VLOOKUP(BM607,$A$681:$F$2408,6,FALSE)</f>
        <v>527</v>
      </c>
      <c r="BQ607" s="203" t="s">
        <v>65</v>
      </c>
      <c r="BR607" s="10">
        <f>BP607*1.3</f>
        <v>685.1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VLOOKUP(BV607,$A$681:$F$2408,6,FALSE)</f>
        <v>124</v>
      </c>
      <c r="BZ607" s="203" t="s">
        <v>65</v>
      </c>
      <c r="CA607" s="10">
        <f>BY607*1.3</f>
        <v>161.20000000000002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VLOOKUP(CE607,$A$681:$F$2408,6,FALSE)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VLOOKUP(CN607,$A$681:$F$2408,6,FALSE)</f>
        <v>124</v>
      </c>
      <c r="CR607" s="203" t="s">
        <v>65</v>
      </c>
      <c r="CS607" s="10">
        <f>CQ607*1.3</f>
        <v>161.20000000000002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VLOOKUP(CW607,$A$681:$F$2408,6,FALSE)</f>
        <v>527</v>
      </c>
      <c r="DA607" s="203" t="s">
        <v>65</v>
      </c>
      <c r="DB607" s="10">
        <f>CZ607*1.3</f>
        <v>685.1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VLOOKUP(DF607,$A$681:$F$2408,6,FALSE)</f>
        <v>527</v>
      </c>
      <c r="DJ607" s="203" t="s">
        <v>65</v>
      </c>
      <c r="DK607" s="10">
        <f>DI607*1.3</f>
        <v>685.1</v>
      </c>
      <c r="DL607" s="10"/>
      <c r="DM607" s="267"/>
      <c r="DN607" s="203" t="s">
        <v>72</v>
      </c>
      <c r="DO607" s="276" t="s">
        <v>2066</v>
      </c>
      <c r="DQ607" s="204"/>
      <c r="DR607" s="204">
        <f>VLOOKUP(DO607,$A$681:$F$2408,6,FALSE)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VLOOKUP(DX607,$A$681:$F$2408,6,FALSE)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VLOOKUP(EG607,$A$681:$F$2408,6,FALSE)</f>
        <v>207</v>
      </c>
      <c r="EK607" s="203" t="s">
        <v>65</v>
      </c>
      <c r="EL607" s="10">
        <f>EJ607*1.3</f>
        <v>269.10000000000002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VLOOKUP(EP607,$A$681:$F$2408,6,FALSE)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VLOOKUP(EY607,$A$681:$F$2408,6,FALSE)</f>
        <v>487</v>
      </c>
      <c r="FC607" s="203" t="s">
        <v>65</v>
      </c>
      <c r="FD607" s="10">
        <f>FB607*1.3</f>
        <v>633.1</v>
      </c>
      <c r="FE607" s="10"/>
      <c r="FF607" s="267"/>
      <c r="FG607" s="203" t="s">
        <v>72</v>
      </c>
      <c r="FH607" s="414" t="s">
        <v>822</v>
      </c>
      <c r="FJ607" s="204"/>
      <c r="FK607" s="204">
        <f>VLOOKUP(FH607,$A$681:$F$2408,6,FALSE)</f>
        <v>124</v>
      </c>
      <c r="FL607" s="203" t="s">
        <v>65</v>
      </c>
      <c r="FM607" s="10">
        <f>FK607*1.3</f>
        <v>161.20000000000002</v>
      </c>
      <c r="FN607" s="10"/>
      <c r="FO607" s="267"/>
      <c r="FP607" s="203" t="s">
        <v>72</v>
      </c>
      <c r="FQ607" s="276" t="s">
        <v>2066</v>
      </c>
      <c r="FS607" s="204"/>
      <c r="FT607" s="204">
        <f>VLOOKUP(FQ607,$A$681:$F$2408,6,FALSE)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2066</v>
      </c>
      <c r="GB607" s="204"/>
      <c r="GC607" s="204">
        <f>VLOOKUP(FZ607,$A$681:$F$2408,6,FALSE)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VLOOKUP(GI607,$A$681:$F$2408,6,FALSE)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VLOOKUP(GR607,$A$681:$F$2408,6,FALSE)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VLOOKUP(HA607,$A$681:$F$2408,6,FALSE)</f>
        <v>124</v>
      </c>
      <c r="HE607" s="203" t="s">
        <v>65</v>
      </c>
      <c r="HF607" s="10">
        <f>HD607*1.3</f>
        <v>161.20000000000002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VLOOKUP(HJ607,$A$681:$F$2408,6,FALSE)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VLOOKUP(HS607,$A$681:$F$2408,6,FALSE)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VLOOKUP(IB607,$A$681:$F$2408,6,FALSE)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VLOOKUP(IK607,$A$681:$F$2408,6,FALSE)</f>
        <v>487</v>
      </c>
      <c r="IO607" s="203" t="s">
        <v>65</v>
      </c>
      <c r="IP607" s="10">
        <f>IN607*1.3</f>
        <v>633.1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VLOOKUP(IT607,$A$681:$F$2408,6,FALSE)</f>
        <v>124</v>
      </c>
      <c r="IX607" s="203" t="s">
        <v>65</v>
      </c>
      <c r="IY607" s="10">
        <f>IW607*1.3</f>
        <v>161.20000000000002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VLOOKUP(JC607,$A$681:$F$2408,6,FALSE)</f>
        <v>124</v>
      </c>
      <c r="JG607" s="203" t="s">
        <v>65</v>
      </c>
      <c r="JH607" s="10">
        <f>JF607*1.3</f>
        <v>161.20000000000002</v>
      </c>
      <c r="JI607" s="10"/>
      <c r="JJ607" s="267"/>
      <c r="JK607" s="203" t="s">
        <v>72</v>
      </c>
      <c r="JL607" s="276" t="s">
        <v>2066</v>
      </c>
      <c r="JN607" s="204"/>
      <c r="JO607" s="204">
        <f>VLOOKUP(JL607,$A$681:$F$2408,6,FALSE)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VLOOKUP(JU607,$A$681:$F$2408,6,FALSE)</f>
        <v>725</v>
      </c>
      <c r="JY607" s="203" t="s">
        <v>65</v>
      </c>
      <c r="JZ607" s="10">
        <f>JX607*1.3</f>
        <v>942.5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VLOOKUP(KD607,$A$681:$F$2408,6,FALSE)</f>
        <v>124</v>
      </c>
      <c r="KH607" s="203" t="s">
        <v>65</v>
      </c>
      <c r="KI607" s="10">
        <f>KG607*1.3</f>
        <v>161.20000000000002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VLOOKUP(KM607,$A$681:$F$2408,6,FALSE)</f>
        <v>527</v>
      </c>
      <c r="KQ607" s="203" t="s">
        <v>65</v>
      </c>
      <c r="KR607" s="10">
        <f>KP607*1.3</f>
        <v>685.1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VLOOKUP(KV607,$A$681:$F$2408,6,FALSE)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VLOOKUP(LE607,$A$681:$F$2408,6,FALSE)</f>
        <v>527</v>
      </c>
      <c r="LI607" s="203" t="s">
        <v>65</v>
      </c>
      <c r="LJ607" s="10">
        <f>LH607*1.3</f>
        <v>685.1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VLOOKUP(LN607,$A$681:$F$2408,6,FALSE)</f>
        <v>527</v>
      </c>
      <c r="LR607" s="203" t="s">
        <v>65</v>
      </c>
      <c r="LS607" s="10">
        <f>LQ607*1.3</f>
        <v>685.1</v>
      </c>
      <c r="LT607" s="10"/>
      <c r="LU607" s="267"/>
      <c r="LV607" s="203" t="s">
        <v>72</v>
      </c>
      <c r="LW607" s="276" t="s">
        <v>2066</v>
      </c>
      <c r="LY607" s="204"/>
      <c r="LZ607" s="204">
        <f>VLOOKUP(LW607,$A$681:$F$2408,6,FALSE)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VLOOKUP(MF607,$A$681:$F$2408,6,FALSE)</f>
        <v>124</v>
      </c>
      <c r="MJ607" s="203" t="s">
        <v>65</v>
      </c>
      <c r="MK607" s="10">
        <f>MI607*1.3</f>
        <v>161.20000000000002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VLOOKUP(MO607,$A$681:$F$2408,6,FALSE)</f>
        <v>521</v>
      </c>
      <c r="MS607" s="203" t="s">
        <v>65</v>
      </c>
      <c r="MT607" s="10">
        <f>MR607*1.3</f>
        <v>677.30000000000007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VLOOKUP(MX607,$A$681:$F$2408,6,FALSE)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2066</v>
      </c>
      <c r="NI607" s="204"/>
      <c r="NJ607" s="204">
        <f>VLOOKUP(NG607,$A$681:$F$2408,6,FALSE)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517</v>
      </c>
      <c r="NR607" s="204"/>
      <c r="NS607" s="204">
        <f>VLOOKUP(NP607,$A$681:$F$2408,6,FALSE)</f>
        <v>527</v>
      </c>
      <c r="NT607" s="203" t="s">
        <v>65</v>
      </c>
      <c r="NU607" s="10">
        <f>NS607*1.3</f>
        <v>685.1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VLOOKUP(NY607,$A$681:$F$2408,6,FALSE)</f>
        <v>121</v>
      </c>
      <c r="OC607" s="203" t="s">
        <v>65</v>
      </c>
      <c r="OD607" s="10">
        <f>OB607*1.3</f>
        <v>157.30000000000001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VLOOKUP(OH607,$A$681:$F$2408,6,FALSE)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471</v>
      </c>
      <c r="OS607" s="204"/>
      <c r="OT607" s="204">
        <f>VLOOKUP(OQ607,$A$681:$F$2408,6,FALSE)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822</v>
      </c>
      <c r="PB607" s="204"/>
      <c r="PC607" s="204">
        <f>VLOOKUP(OZ607,$A$681:$F$2408,6,FALSE)</f>
        <v>124</v>
      </c>
      <c r="PD607" s="203" t="s">
        <v>65</v>
      </c>
      <c r="PE607" s="10">
        <f>PC607*1.3</f>
        <v>161.20000000000002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VLOOKUP(PI607,$A$681:$F$2408,6,FALSE)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VLOOKUP(PR607,$A$681:$F$2408,6,FALSE)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VLOOKUP(QA607,$A$681:$F$2408,6,FALSE)</f>
        <v>527</v>
      </c>
      <c r="QE607" s="203" t="s">
        <v>65</v>
      </c>
      <c r="QF607" s="10">
        <f>QD607*1.3</f>
        <v>685.1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VLOOKUP(QJ607,$A$681:$F$2408,6,FALSE)</f>
        <v>521</v>
      </c>
      <c r="QN607" s="203" t="s">
        <v>65</v>
      </c>
      <c r="QO607" s="10">
        <f>QM607*1.3</f>
        <v>677.30000000000007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VLOOKUP(QS607,$A$681:$F$2408,6,FALSE)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VLOOKUP(RB607,$A$681:$F$2408,6,FALSE)</f>
        <v>527</v>
      </c>
      <c r="RF607" s="203" t="s">
        <v>65</v>
      </c>
      <c r="RG607" s="10">
        <f>RE607*1.3</f>
        <v>685.1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VLOOKUP(RK607,$A$681:$F$2408,6,FALSE)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VLOOKUP(RT607,$A$681:$F$2408,6,FALSE)</f>
        <v>725</v>
      </c>
      <c r="RX607" s="203" t="s">
        <v>65</v>
      </c>
      <c r="RY607" s="10">
        <f>RW607*1.3</f>
        <v>942.5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VLOOKUP(SC607,$A$681:$F$2408,6,FALSE)</f>
        <v>725</v>
      </c>
      <c r="SG607" s="203" t="s">
        <v>65</v>
      </c>
      <c r="SH607" s="10">
        <f>SF607*1.3</f>
        <v>942.5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VLOOKUP(SL607,$A$681:$F$2408,6,FALSE)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2066</v>
      </c>
      <c r="SW607" s="204"/>
      <c r="SX607" s="204">
        <f>VLOOKUP(SU607,$A$681:$F$2408,6,FALSE)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822</v>
      </c>
      <c r="TF607" s="204"/>
      <c r="TG607" s="204">
        <f>VLOOKUP(TD607,$A$681:$F$2408,6,FALSE)</f>
        <v>124</v>
      </c>
      <c r="TH607" s="203" t="s">
        <v>65</v>
      </c>
      <c r="TI607" s="10">
        <f>TG607*1.3</f>
        <v>161.20000000000002</v>
      </c>
      <c r="TK607" s="273"/>
      <c r="TL607" s="203" t="s">
        <v>72</v>
      </c>
      <c r="TM607" s="276" t="s">
        <v>711</v>
      </c>
      <c r="TO607" s="204"/>
      <c r="TP607" s="204">
        <f>VLOOKUP(TM607,$A$681:$F$2408,6,FALSE)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VLOOKUP(TV607,$A$681:$F$2408,6,FALSE)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VLOOKUP(UE605,$A$681:$F$2408,6,FALSE)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VLOOKUP(UN607,$A$681:$F$2408,6,FALSE)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2066</v>
      </c>
      <c r="UY607" s="204"/>
      <c r="UZ607" s="204">
        <f>VLOOKUP(UW607,$A$681:$F$2408,6,FALSE)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VLOOKUP(VF607,$A$681:$F$2408,6,FALSE)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VLOOKUP(VO607,$A$681:$F$2408,6,FALSE)</f>
        <v>163</v>
      </c>
      <c r="VS607" s="203" t="s">
        <v>65</v>
      </c>
      <c r="VT607" s="10">
        <f>VR607*1.3</f>
        <v>211.9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VLOOKUP(VX607,$A$681:$F$2408,6,FALSE)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VLOOKUP(WG607,$A$681:$F$2408,6,FALSE)</f>
        <v>163</v>
      </c>
      <c r="WK607" s="203" t="s">
        <v>65</v>
      </c>
      <c r="WL607" s="10">
        <f>WJ607*1.3</f>
        <v>211.9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VLOOKUP(WP607,$A$681:$F$2408,6,FALSE)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VLOOKUP(WY607,$A$681:$F$2408,6,FALSE)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VLOOKUP(XH607,$A$681:$F$2408,6,FALSE)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VLOOKUP(XQ607,$A$681:$F$2408,6,FALSE)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2066</v>
      </c>
      <c r="YB607" s="204"/>
      <c r="YC607" s="204">
        <f>VLOOKUP(XZ607,$A$681:$F$2408,6,FALSE)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VLOOKUP(YI607,$A$681:$F$2408,6,FALSE)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VLOOKUP(YR607,$A$681:$F$2408,6,FALSE)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2066</v>
      </c>
      <c r="ZC607" s="204"/>
      <c r="ZD607" s="204">
        <f>VLOOKUP(ZA607,$A$681:$F$2408,6,FALSE)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679</v>
      </c>
      <c r="ZL607" s="204"/>
      <c r="ZM607" s="204">
        <f>VLOOKUP(ZJ607,$A$681:$F$2408,6,FALSE)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VLOOKUP(ZS607,$A$681:$F$2408,6,FALSE)</f>
        <v>725</v>
      </c>
      <c r="ZW607" s="203" t="s">
        <v>65</v>
      </c>
      <c r="ZX607" s="10">
        <f>ZV607*1.3</f>
        <v>942.5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VLOOKUP(AAB607,$A$681:$F$2408,6,FALSE)</f>
        <v>207</v>
      </c>
      <c r="AAF607" s="203" t="s">
        <v>65</v>
      </c>
      <c r="AAG607" s="10">
        <f>AAE607*1.3</f>
        <v>269.10000000000002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VLOOKUP(AAK607,$A$681:$F$2408,6,FALSE)</f>
        <v>207</v>
      </c>
      <c r="AAO607" s="203" t="s">
        <v>65</v>
      </c>
      <c r="AAP607" s="10">
        <f>AAN607*1.3</f>
        <v>269.10000000000002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VLOOKUP(AAT607,$A$681:$F$2408,6,FALSE)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VLOOKUP(ABC607,$A$681:$F$2408,6,FALSE)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VLOOKUP(ABL607,$A$681:$F$2408,6,FALSE)</f>
        <v>163</v>
      </c>
      <c r="ABP607" s="203" t="s">
        <v>65</v>
      </c>
      <c r="ABQ607" s="10">
        <f>ABO607*1.3</f>
        <v>211.9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VLOOKUP(ABU607,$A$681:$F$2408,6,FALSE)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VLOOKUP(ACD607,$A$681:$F$2408,6,FALSE)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VLOOKUP(ACM607,$A$681:$F$2408,6,FALSE)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VLOOKUP(ACV607,$A$681:$F$2408,6,FALSE)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VLOOKUP(ADE607,$A$681:$F$2408,6,FALSE)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VLOOKUP(ADN607,$A$681:$F$2408,6,FALSE)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VLOOKUP(ADW607,$A$681:$F$2408,6,FALSE)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VLOOKUP(AEF607,$A$681:$F$2408,6,FALSE)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VLOOKUP(AEO607,$A$681:$F$2408,6,FALSE)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VLOOKUP(AEX607,$A$681:$F$2408,6,FALSE)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VLOOKUP(AFG607,$A$681:$F$2408,6,FALSE)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VLOOKUP(AFP607,$A$681:$F$2408,6,FALSE)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VLOOKUP(AFY607,$A$681:$F$2408,6,FALSE)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VLOOKUP(AGH607,$A$681:$F$2408,6,FALSE)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VLOOKUP(AGQ607,$A$681:$F$2408,6,FALSE)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VLOOKUP(AGZ607,$A$681:$F$2408,6,FALSE)</f>
        <v>527</v>
      </c>
      <c r="AHD607" s="203" t="s">
        <v>65</v>
      </c>
      <c r="AHE607" s="10">
        <f>AHC607*1.3</f>
        <v>685.1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VLOOKUP(AHI607,$A$681:$F$2408,6,FALSE)</f>
        <v>163</v>
      </c>
      <c r="AHM607" s="203" t="s">
        <v>65</v>
      </c>
      <c r="AHN607" s="10">
        <f>AHL607*1.3</f>
        <v>211.9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VLOOKUP(AHR607,$A$681:$F$2408,6,FALSE)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VLOOKUP(AIA607,$A$681:$F$2408,6,FALSE)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VLOOKUP(AIJ607,$A$681:$F$2408,6,FALSE)</f>
        <v>121</v>
      </c>
      <c r="AIN607" s="203" t="s">
        <v>65</v>
      </c>
      <c r="AIO607" s="10">
        <f>AIM607*1.3</f>
        <v>157.30000000000001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VLOOKUP(AIS607,$A$681:$F$2408,6,FALSE)</f>
        <v>121</v>
      </c>
      <c r="AIW607" s="203" t="s">
        <v>65</v>
      </c>
      <c r="AIX607" s="10">
        <f>AIV607*1.3</f>
        <v>157.30000000000001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VLOOKUP(AJB607,$A$681:$F$2408,6,FALSE)</f>
        <v>527</v>
      </c>
      <c r="AJF607" s="203" t="s">
        <v>65</v>
      </c>
      <c r="AJG607" s="10">
        <f>AJE607*1.3</f>
        <v>685.1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VLOOKUP(AJK607,$A$681:$F$2408,6,FALSE)</f>
        <v>725</v>
      </c>
      <c r="AJO607" s="203" t="s">
        <v>65</v>
      </c>
      <c r="AJP607" s="10">
        <f>AJN607*1.3</f>
        <v>942.5</v>
      </c>
      <c r="AJQ607" s="10"/>
      <c r="AJR607" s="273"/>
      <c r="AJS607" s="203" t="s">
        <v>72</v>
      </c>
      <c r="AJT607" s="424" t="s">
        <v>566</v>
      </c>
      <c r="AJV607" s="204"/>
      <c r="AJW607" s="204">
        <f>VLOOKUP(AJT607,$A$681:$F$2408,6,FALSE)</f>
        <v>725</v>
      </c>
      <c r="AJX607" s="203" t="s">
        <v>65</v>
      </c>
      <c r="AJY607" s="10">
        <f>AJW607*1.3</f>
        <v>942.5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VLOOKUP(AKC607,$A$681:$F$2408,6,FALSE)</f>
        <v>124</v>
      </c>
      <c r="AKG607" s="203" t="s">
        <v>65</v>
      </c>
      <c r="AKH607" s="10">
        <f>AKF607*1.3</f>
        <v>161.20000000000002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VLOOKUP(AKL607,$A$681:$F$2408,6,FALSE)</f>
        <v>725</v>
      </c>
      <c r="AKP607" s="203" t="s">
        <v>65</v>
      </c>
      <c r="AKQ607" s="10">
        <f>AKO607*1.3</f>
        <v>942.5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VLOOKUP(AKU607,$A$681:$F$2408,6,FALSE)</f>
        <v>527</v>
      </c>
      <c r="AKY607" s="203" t="s">
        <v>65</v>
      </c>
      <c r="AKZ607" s="10">
        <f>AKX607*1.3</f>
        <v>685.1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VLOOKUP(ALD607,$A$681:$F$2408,6,FALSE)</f>
        <v>207</v>
      </c>
      <c r="ALH607" s="203" t="s">
        <v>65</v>
      </c>
      <c r="ALI607" s="10">
        <f>ALG607*1.3</f>
        <v>269.10000000000002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VLOOKUP(ALM607,$A$681:$F$2408,6,FALSE)</f>
        <v>521</v>
      </c>
      <c r="ALQ607" s="203" t="s">
        <v>65</v>
      </c>
      <c r="ALR607" s="10">
        <f>ALP607*1.3</f>
        <v>677.30000000000007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VLOOKUP(ALV607,$A$681:$F$2408,6,FALSE)</f>
        <v>121</v>
      </c>
      <c r="ALZ607" s="203" t="s">
        <v>65</v>
      </c>
      <c r="AMA607" s="10">
        <f>ALY607*1.3</f>
        <v>157.30000000000001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VLOOKUP(AME607,$A$681:$F$2408,6,FALSE)</f>
        <v>124</v>
      </c>
      <c r="AMI607" s="203" t="s">
        <v>65</v>
      </c>
      <c r="AMJ607" s="10">
        <f>AMH607*1.3</f>
        <v>161.20000000000002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VLOOKUP(AMN607,$A$681:$F$2408,6,FALSE)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VLOOKUP(AMW607,$A$681:$F$2408,6,FALSE)</f>
        <v>124</v>
      </c>
      <c r="ANA607" s="203" t="s">
        <v>65</v>
      </c>
      <c r="ANB607" s="10">
        <f>AMZ607*1.3</f>
        <v>161.20000000000002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VLOOKUP(ANF607,$A$681:$F$2408,6,FALSE)</f>
        <v>521</v>
      </c>
      <c r="ANJ607" s="203" t="s">
        <v>65</v>
      </c>
      <c r="ANK607" s="10">
        <f>ANI607*1.3</f>
        <v>677.30000000000007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VLOOKUP(ANO607,$A$681:$F$2408,6,FALSE)</f>
        <v>121</v>
      </c>
      <c r="ANS607" s="203" t="s">
        <v>65</v>
      </c>
      <c r="ANT607" s="10">
        <f>ANR607*1.3</f>
        <v>157.30000000000001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VLOOKUP(ANX607,$A$681:$F$2408,6,FALSE)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VLOOKUP(AOG607,$A$681:$F$2408,6,FALSE)</f>
        <v>521</v>
      </c>
      <c r="AOK607" s="203" t="s">
        <v>65</v>
      </c>
      <c r="AOL607" s="10">
        <f>AOJ607*1.3</f>
        <v>677.30000000000007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VLOOKUP(AOP607,$A$681:$F$2408,6,FALSE)</f>
        <v>124</v>
      </c>
      <c r="AOT607" s="203" t="s">
        <v>65</v>
      </c>
      <c r="AOU607" s="10">
        <f>AOS607*1.3</f>
        <v>161.20000000000002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VLOOKUP(AOY607,$A$681:$F$2408,6,FALSE)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VLOOKUP(APH607,$A$681:$F$2408,6,FALSE)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VLOOKUP(APQ607,$A$681:$F$2408,6,FALSE)</f>
        <v>163</v>
      </c>
      <c r="APU607" s="203" t="s">
        <v>65</v>
      </c>
      <c r="APV607" s="10">
        <f>APT607*1.3</f>
        <v>211.9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VLOOKUP(APZ607,$A$681:$F$2408,6,FALSE)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VLOOKUP(B608,$A$681:$F$2408,6,FALSE)</f>
        <v>527</v>
      </c>
      <c r="F608" s="203" t="s">
        <v>67</v>
      </c>
      <c r="G608" s="10">
        <f>E608*1.2</f>
        <v>632.4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VLOOKUP(K608,$A$681:$F$2408,6,FALSE)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VLOOKUP(T608,$A$681:$F$2408,6,FALSE)</f>
        <v>725</v>
      </c>
      <c r="X608" s="203" t="s">
        <v>67</v>
      </c>
      <c r="Y608" s="10">
        <f>W608*1.2</f>
        <v>870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VLOOKUP(AC608,$A$681:$F$2408,6,FALSE)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VLOOKUP(AL608,$A$681:$F$2408,6,FALSE)</f>
        <v>725</v>
      </c>
      <c r="AP608" s="203" t="s">
        <v>67</v>
      </c>
      <c r="AQ608" s="10">
        <f>AO608*1.2</f>
        <v>870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VLOOKUP(AU608,$A$681:$F$2408,6,FALSE)</f>
        <v>124</v>
      </c>
      <c r="AY608" s="203" t="s">
        <v>67</v>
      </c>
      <c r="AZ608" s="10">
        <f>AX608*1.2</f>
        <v>148.79999999999998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VLOOKUP(BD608,$A$681:$F$2408,6,FALSE)</f>
        <v>124</v>
      </c>
      <c r="BH608" s="203" t="s">
        <v>67</v>
      </c>
      <c r="BI608" s="10">
        <f>BG608*1.2</f>
        <v>148.79999999999998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VLOOKUP(BM608,$A$681:$F$2408,6,FALSE)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2066</v>
      </c>
      <c r="BX608" s="204"/>
      <c r="BY608" s="204">
        <f>VLOOKUP(BV608,$A$681:$F$2408,6,FALSE)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VLOOKUP(CE608,$A$681:$F$2408,6,FALSE)</f>
        <v>124</v>
      </c>
      <c r="CI608" s="203" t="s">
        <v>67</v>
      </c>
      <c r="CJ608" s="10">
        <f>CH608*1.2</f>
        <v>148.79999999999998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VLOOKUP(CN608,$A$681:$F$2408,6,FALSE)</f>
        <v>725</v>
      </c>
      <c r="CR608" s="203" t="s">
        <v>67</v>
      </c>
      <c r="CS608" s="10">
        <f>CQ608*1.2</f>
        <v>870</v>
      </c>
      <c r="CT608" s="10"/>
      <c r="CU608" s="267"/>
      <c r="CV608" s="203" t="s">
        <v>73</v>
      </c>
      <c r="CW608" s="276" t="s">
        <v>2066</v>
      </c>
      <c r="CY608" s="204"/>
      <c r="CZ608" s="204">
        <f>VLOOKUP(CW608,$A$681:$F$2408,6,FALSE)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VLOOKUP(DF608,$A$681:$F$2408,6,FALSE)</f>
        <v>487</v>
      </c>
      <c r="DJ608" s="203" t="s">
        <v>67</v>
      </c>
      <c r="DK608" s="10">
        <f>DI608*1.2</f>
        <v>584.4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VLOOKUP(DO608,$A$681:$F$2408,6,FALSE)</f>
        <v>487</v>
      </c>
      <c r="DS608" s="203" t="s">
        <v>67</v>
      </c>
      <c r="DT608" s="10">
        <f>DR608*1.2</f>
        <v>584.4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VLOOKUP(DX608,$A$681:$F$2408,6,FALSE)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2066</v>
      </c>
      <c r="EI608" s="204"/>
      <c r="EJ608" s="204">
        <f>VLOOKUP(EG608,$A$681:$F$2408,6,FALSE)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VLOOKUP(EP608,$A$681:$F$2408,6,FALSE)</f>
        <v>725</v>
      </c>
      <c r="ET608" s="203" t="s">
        <v>67</v>
      </c>
      <c r="EU608" s="10">
        <f>ES608*1.2</f>
        <v>870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VLOOKUP(EY608,$A$681:$F$2408,6,FALSE)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2066</v>
      </c>
      <c r="FJ608" s="204"/>
      <c r="FK608" s="204">
        <f>VLOOKUP(FH608,$A$681:$F$2408,6,FALSE)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VLOOKUP(FQ608,$A$681:$F$2408,6,FALSE)</f>
        <v>725</v>
      </c>
      <c r="FU608" s="203" t="s">
        <v>67</v>
      </c>
      <c r="FV608" s="10">
        <f>FT608*1.2</f>
        <v>870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VLOOKUP(FZ608,$A$681:$F$2408,6,FALSE)</f>
        <v>487</v>
      </c>
      <c r="GD608" s="203" t="s">
        <v>67</v>
      </c>
      <c r="GE608" s="10">
        <f>GC608*1.2</f>
        <v>584.4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VLOOKUP(GI608,$A$681:$F$2408,6,FALSE)</f>
        <v>725</v>
      </c>
      <c r="GM608" s="203" t="s">
        <v>67</v>
      </c>
      <c r="GN608" s="10">
        <f>GL608*1.2</f>
        <v>870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VLOOKUP(GR608,$A$681:$F$2408,6,FALSE)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VLOOKUP(HA608,$A$681:$F$2408,6,FALSE)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2066</v>
      </c>
      <c r="HL608" s="204"/>
      <c r="HM608" s="204">
        <f>VLOOKUP(HJ608,$A$681:$F$2408,6,FALSE)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VLOOKUP(HS608,$A$681:$F$2408,6,FALSE)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VLOOKUP(IB608,$A$681:$F$2408,6,FALSE)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VLOOKUP(IK608,$A$681:$F$2408,6,FALSE)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VLOOKUP(IT608,$A$681:$F$2408,6,FALSE)</f>
        <v>121</v>
      </c>
      <c r="IX608" s="203" t="s">
        <v>67</v>
      </c>
      <c r="IY608" s="10">
        <f>IW608*1.2</f>
        <v>145.19999999999999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VLOOKUP(JC608,$A$681:$F$2408,6,FALSE)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VLOOKUP(JL608,$A$681:$F$2408,6,FALSE)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VLOOKUP(JU608,$A$681:$F$2408,6,FALSE)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VLOOKUP(KD608,$A$681:$F$2408,6,FALSE)</f>
        <v>121</v>
      </c>
      <c r="KH608" s="203" t="s">
        <v>67</v>
      </c>
      <c r="KI608" s="10">
        <f>KG608*1.2</f>
        <v>145.19999999999999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VLOOKUP(KM608,$A$681:$F$2408,6,FALSE)</f>
        <v>124</v>
      </c>
      <c r="KQ608" s="203" t="s">
        <v>67</v>
      </c>
      <c r="KR608" s="10">
        <f>KP608*1.2</f>
        <v>148.79999999999998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VLOOKUP(KV608,$A$681:$F$2408,6,FALSE)</f>
        <v>521</v>
      </c>
      <c r="KZ608" s="203" t="s">
        <v>67</v>
      </c>
      <c r="LA608" s="10">
        <f>KY608*1.2</f>
        <v>625.19999999999993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VLOOKUP(LE608,$A$681:$F$2408,6,FALSE)</f>
        <v>725</v>
      </c>
      <c r="LI608" s="203" t="s">
        <v>67</v>
      </c>
      <c r="LJ608" s="10">
        <f>LH608*1.2</f>
        <v>870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VLOOKUP(LN608,$A$681:$F$2408,6,FALSE)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VLOOKUP(LW608,$A$681:$F$2408,6,FALSE)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VLOOKUP(MF608,$A$681:$F$2408,6,FALSE)</f>
        <v>521</v>
      </c>
      <c r="MJ608" s="203" t="s">
        <v>67</v>
      </c>
      <c r="MK608" s="10">
        <f>MI608*1.2</f>
        <v>625.19999999999993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VLOOKUP(MO608,$A$681:$F$2408,6,FALSE)</f>
        <v>725</v>
      </c>
      <c r="MS608" s="203" t="s">
        <v>67</v>
      </c>
      <c r="MT608" s="10">
        <f>MR608*1.2</f>
        <v>870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VLOOKUP(MX608,$A$681:$F$2408,6,FALSE)</f>
        <v>527</v>
      </c>
      <c r="NB608" s="203" t="s">
        <v>67</v>
      </c>
      <c r="NC608" s="10">
        <f>NA608*1.2</f>
        <v>632.4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VLOOKUP(NG608,$A$681:$F$2408,6,FALSE)</f>
        <v>163</v>
      </c>
      <c r="NK608" s="203" t="s">
        <v>67</v>
      </c>
      <c r="NL608" s="10">
        <f>NJ608*1.2</f>
        <v>195.6</v>
      </c>
      <c r="NM608" s="10"/>
      <c r="NN608" s="267"/>
      <c r="NO608" s="203" t="s">
        <v>73</v>
      </c>
      <c r="NP608" s="417" t="s">
        <v>437</v>
      </c>
      <c r="NR608" s="204"/>
      <c r="NS608" s="204">
        <f>VLOOKUP(NP608,$A$681:$F$2408,6,FALSE)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VLOOKUP(NY608,$A$681:$F$2408,6,FALSE)</f>
        <v>124</v>
      </c>
      <c r="OC608" s="203" t="s">
        <v>67</v>
      </c>
      <c r="OD608" s="10">
        <f>OB608*1.2</f>
        <v>148.79999999999998</v>
      </c>
      <c r="OE608" s="10"/>
      <c r="OF608" s="267"/>
      <c r="OG608" s="203" t="s">
        <v>73</v>
      </c>
      <c r="OH608" s="276" t="s">
        <v>2066</v>
      </c>
      <c r="OJ608" s="204"/>
      <c r="OK608" s="204">
        <f>VLOOKUP(OH608,$A$681:$F$2408,6,FALSE)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2066</v>
      </c>
      <c r="OS608" s="204"/>
      <c r="OT608" s="204">
        <f>VLOOKUP(OQ608,$A$681:$F$2408,6,FALSE)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437</v>
      </c>
      <c r="PB608" s="204"/>
      <c r="PC608" s="204">
        <f>VLOOKUP(OZ608,$A$681:$F$2408,6,FALSE)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VLOOKUP(PI608,$A$681:$F$2408,6,FALSE)</f>
        <v>163</v>
      </c>
      <c r="PM608" s="203" t="s">
        <v>67</v>
      </c>
      <c r="PN608" s="10">
        <f>PL608*1.2</f>
        <v>195.6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VLOOKUP(PR608,$A$681:$F$2408,6,FALSE)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VLOOKUP(QA608,$A$681:$F$2408,6,FALSE)</f>
        <v>124</v>
      </c>
      <c r="QE608" s="203" t="s">
        <v>67</v>
      </c>
      <c r="QF608" s="10">
        <f>QD608*1.2</f>
        <v>148.79999999999998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VLOOKUP(QJ608,$A$681:$F$2408,6,FALSE)</f>
        <v>725</v>
      </c>
      <c r="QN608" s="203" t="s">
        <v>67</v>
      </c>
      <c r="QO608" s="10">
        <f>QM608*1.2</f>
        <v>870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VLOOKUP(QS608,$A$681:$F$2408,6,FALSE)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VLOOKUP(RB608,$A$681:$F$2408,6,FALSE)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VLOOKUP(RK608,$A$681:$F$2408,6,FALSE)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VLOOKUP(RT608,$A$681:$F$2408,6,FALSE)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VLOOKUP(SC608,$A$681:$F$2408,6,FALSE)</f>
        <v>527</v>
      </c>
      <c r="SG608" s="203" t="s">
        <v>67</v>
      </c>
      <c r="SH608" s="10">
        <f>SF608*1.2</f>
        <v>632.4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VLOOKUP(SL608,$A$681:$F$2408,6,FALSE)</f>
        <v>124</v>
      </c>
      <c r="SP608" s="203" t="s">
        <v>67</v>
      </c>
      <c r="SQ608" s="10">
        <f>SO608*1.2</f>
        <v>148.79999999999998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VLOOKUP(SU608,$A$681:$F$2408,6,FALSE)</f>
        <v>725</v>
      </c>
      <c r="SY608" s="203" t="s">
        <v>67</v>
      </c>
      <c r="SZ608" s="10">
        <f>SX608*1.2</f>
        <v>870</v>
      </c>
      <c r="TA608" s="10"/>
      <c r="TB608" s="273"/>
      <c r="TC608" s="203" t="s">
        <v>73</v>
      </c>
      <c r="TD608" s="421" t="s">
        <v>428</v>
      </c>
      <c r="TF608" s="204"/>
      <c r="TG608" s="204">
        <f>VLOOKUP(TD608,$A$681:$F$2408,6,FALSE)</f>
        <v>121</v>
      </c>
      <c r="TH608" s="203" t="s">
        <v>67</v>
      </c>
      <c r="TI608" s="10">
        <f>TG608*1.2</f>
        <v>145.19999999999999</v>
      </c>
      <c r="TK608" s="273"/>
      <c r="TL608" s="203" t="s">
        <v>73</v>
      </c>
      <c r="TM608" s="276" t="s">
        <v>437</v>
      </c>
      <c r="TO608" s="204"/>
      <c r="TP608" s="204">
        <f>VLOOKUP(TM608,$A$681:$F$2408,6,FALSE)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VLOOKUP(TV608,$A$681:$F$2408,6,FALSE)</f>
        <v>121</v>
      </c>
      <c r="TZ608" s="203" t="s">
        <v>67</v>
      </c>
      <c r="UA608" s="10">
        <f>TY608*1.2</f>
        <v>145.19999999999999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VLOOKUP(UE608,$A$681:$F$2408,6,FALSE)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VLOOKUP(UN608,$A$681:$F$2408,6,FALSE)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VLOOKUP(UW608,$A$681:$F$2408,6,FALSE)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2066</v>
      </c>
      <c r="VH608" s="204"/>
      <c r="VI608" s="204">
        <f>VLOOKUP(VF608,$A$681:$F$2408,6,FALSE)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VLOOKUP(VO608,$A$681:$F$2408,6,FALSE)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VLOOKUP(VX608,$A$681:$F$2408,6,FALSE)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VLOOKUP(WG608,$A$681:$F$2408,6,FALSE)</f>
        <v>207</v>
      </c>
      <c r="WK608" s="203" t="s">
        <v>67</v>
      </c>
      <c r="WL608" s="10">
        <f>WJ608*1.2</f>
        <v>248.39999999999998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VLOOKUP(WP608,$A$681:$F$2408,6,FALSE)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VLOOKUP(WY608,$A$681:$F$2408,6,FALSE)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VLOOKUP(XH608,$A$681:$F$2408,6,FALSE)</f>
        <v>124</v>
      </c>
      <c r="XL608" s="203" t="s">
        <v>67</v>
      </c>
      <c r="XM608" s="10">
        <f>XK608*1.2</f>
        <v>148.79999999999998</v>
      </c>
      <c r="XO608" s="273"/>
      <c r="XP608" s="203" t="s">
        <v>73</v>
      </c>
      <c r="XQ608" s="276" t="s">
        <v>566</v>
      </c>
      <c r="XS608" s="204"/>
      <c r="XT608" s="204">
        <f>VLOOKUP(XQ608,$A$681:$F$2408,6,FALSE)</f>
        <v>725</v>
      </c>
      <c r="XU608" s="203" t="s">
        <v>67</v>
      </c>
      <c r="XV608" s="10">
        <f>XT608*1.2</f>
        <v>870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VLOOKUP(XZ608,$A$681:$F$2408,6,FALSE)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VLOOKUP(YI608,$A$681:$F$2408,6,FALSE)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VLOOKUP(YR608,$A$681:$F$2408,6,FALSE)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566</v>
      </c>
      <c r="ZC608" s="204"/>
      <c r="ZD608" s="204">
        <f>VLOOKUP(ZA608,$A$681:$F$2408,6,FALSE)</f>
        <v>725</v>
      </c>
      <c r="ZE608" s="203" t="s">
        <v>67</v>
      </c>
      <c r="ZF608" s="10">
        <f>ZD608*1.2</f>
        <v>870</v>
      </c>
      <c r="ZH608" s="273"/>
      <c r="ZI608" s="203" t="s">
        <v>73</v>
      </c>
      <c r="ZJ608" s="276" t="s">
        <v>566</v>
      </c>
      <c r="ZL608" s="204"/>
      <c r="ZM608" s="204">
        <f>VLOOKUP(ZJ608,$A$681:$F$2408,6,FALSE)</f>
        <v>725</v>
      </c>
      <c r="ZN608" s="203" t="s">
        <v>67</v>
      </c>
      <c r="ZO608" s="10">
        <f>ZM608*1.2</f>
        <v>870</v>
      </c>
      <c r="ZQ608" s="273"/>
      <c r="ZR608" s="203" t="s">
        <v>73</v>
      </c>
      <c r="ZS608" s="276" t="s">
        <v>517</v>
      </c>
      <c r="ZU608" s="204"/>
      <c r="ZV608" s="204">
        <f>VLOOKUP(ZS608,$A$681:$F$2408,6,FALSE)</f>
        <v>527</v>
      </c>
      <c r="ZW608" s="203" t="s">
        <v>67</v>
      </c>
      <c r="ZX608" s="10">
        <f>ZV608*1.2</f>
        <v>632.4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VLOOKUP(AAB608,$A$681:$F$2408,6,FALSE)</f>
        <v>527</v>
      </c>
      <c r="AAF608" s="203" t="s">
        <v>67</v>
      </c>
      <c r="AAG608" s="10">
        <f>AAE608*1.2</f>
        <v>632.4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VLOOKUP(AAK608,$A$681:$F$2408,6,FALSE)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VLOOKUP(AAT608,$A$681:$F$2408,6,FALSE)</f>
        <v>527</v>
      </c>
      <c r="AAX608" s="203" t="s">
        <v>67</v>
      </c>
      <c r="AAY608" s="10">
        <f>AAW608*1.2</f>
        <v>632.4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VLOOKUP(ABC608,$A$681:$F$2408,6,FALSE)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VLOOKUP(ABL608,$A$681:$F$2408,6,FALSE)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2066</v>
      </c>
      <c r="ABW608" s="204"/>
      <c r="ABX608" s="204">
        <f>VLOOKUP(ABU608,$A$681:$F$2408,6,FALSE)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VLOOKUP(ACD608,$A$681:$F$2408,6,FALSE)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VLOOKUP(ACM608,$A$681:$F$2408,6,FALSE)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VLOOKUP(ACV608,$A$681:$F$2408,6,FALSE)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VLOOKUP(ADE608,$A$681:$F$2408,6,FALSE)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VLOOKUP(ADN608,$A$681:$F$2408,6,FALSE)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VLOOKUP(ADW608,$A$681:$F$2408,6,FALSE)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VLOOKUP(AEF608,$A$681:$F$2408,6,FALSE)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VLOOKUP(AEO608,$A$681:$F$2408,6,FALSE)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VLOOKUP(AEX608,$A$681:$F$2408,6,FALSE)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VLOOKUP(AFG608,$A$681:$F$2408,6,FALSE)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VLOOKUP(AFP608,$A$681:$F$2408,6,FALSE)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VLOOKUP(AFY608,$A$681:$F$2408,6,FALSE)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VLOOKUP(AGH608,$A$681:$F$2408,6,FALSE)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VLOOKUP(AGQ608,$A$681:$F$2408,6,FALSE)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VLOOKUP(AGZ608,$A$681:$F$2408,6,FALSE)</f>
        <v>521</v>
      </c>
      <c r="AHD608" s="203" t="s">
        <v>67</v>
      </c>
      <c r="AHE608" s="10">
        <f>AHC608*1.2</f>
        <v>625.19999999999993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VLOOKUP(AHI608,$A$681:$F$2408,6,FALSE)</f>
        <v>521</v>
      </c>
      <c r="AHM608" s="203" t="s">
        <v>67</v>
      </c>
      <c r="AHN608" s="10">
        <f>AHL608*1.2</f>
        <v>625.19999999999993</v>
      </c>
      <c r="AHO608" s="10"/>
      <c r="AHP608" s="273"/>
      <c r="AHQ608" s="203" t="s">
        <v>73</v>
      </c>
      <c r="AHR608" s="276" t="s">
        <v>2066</v>
      </c>
      <c r="AHT608" s="204"/>
      <c r="AHU608" s="204">
        <f>VLOOKUP(AHR608,$A$681:$F$2408,6,FALSE)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VLOOKUP(AIA608,$A$681:$F$2408,6,FALSE)</f>
        <v>725</v>
      </c>
      <c r="AIE608" s="203" t="s">
        <v>67</v>
      </c>
      <c r="AIF608" s="10">
        <f>AID608*1.2</f>
        <v>870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VLOOKUP(AIJ608,$A$681:$F$2408,6,FALSE)</f>
        <v>527</v>
      </c>
      <c r="AIN608" s="203" t="s">
        <v>67</v>
      </c>
      <c r="AIO608" s="10">
        <f>AIM608*1.2</f>
        <v>632.4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VLOOKUP(AIS608,$A$681:$F$2408,6,FALSE)</f>
        <v>124</v>
      </c>
      <c r="AIW608" s="203" t="s">
        <v>67</v>
      </c>
      <c r="AIX608" s="10">
        <f>AIV608*1.2</f>
        <v>148.79999999999998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VLOOKUP(AJB608,$A$681:$F$2408,6,FALSE)</f>
        <v>163</v>
      </c>
      <c r="AJF608" s="203" t="s">
        <v>67</v>
      </c>
      <c r="AJG608" s="10">
        <f>AJE608*1.2</f>
        <v>195.6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VLOOKUP(AJK608,$A$681:$F$2408,6,FALSE)</f>
        <v>527</v>
      </c>
      <c r="AJO608" s="203" t="s">
        <v>67</v>
      </c>
      <c r="AJP608" s="10">
        <f>AJN608*1.2</f>
        <v>632.4</v>
      </c>
      <c r="AJQ608" s="10"/>
      <c r="AJR608" s="273"/>
      <c r="AJS608" s="203" t="s">
        <v>73</v>
      </c>
      <c r="AJT608" s="424" t="s">
        <v>437</v>
      </c>
      <c r="AJV608" s="204"/>
      <c r="AJW608" s="204">
        <f>VLOOKUP(AJT608,$A$681:$F$2408,6,FALSE)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2066</v>
      </c>
      <c r="AKE608" s="204"/>
      <c r="AKF608" s="204">
        <f>VLOOKUP(AKC608,$A$681:$F$2408,6,FALSE)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VLOOKUP(AKL608,$A$681:$F$2408,6,FALSE)</f>
        <v>527</v>
      </c>
      <c r="AKP608" s="203" t="s">
        <v>67</v>
      </c>
      <c r="AKQ608" s="10">
        <f>AKO608*1.2</f>
        <v>632.4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VLOOKUP(AKU608,$A$681:$F$2408,6,FALSE)</f>
        <v>725</v>
      </c>
      <c r="AKY608" s="203" t="s">
        <v>67</v>
      </c>
      <c r="AKZ608" s="10">
        <f>AKX608*1.2</f>
        <v>870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VLOOKUP(ALD608,$A$681:$F$2408,6,FALSE)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VLOOKUP(ALM608,$A$681:$F$2408,6,FALSE)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VLOOKUP(ALV608,$A$681:$F$2408,6,FALSE)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VLOOKUP(AME608,$A$681:$F$2408,6,FALSE)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VLOOKUP(AMN608,$A$681:$F$2408,6,FALSE)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VLOOKUP(AMW608,$A$681:$F$2408,6,FALSE)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VLOOKUP(ANF608,$A$681:$F$2408,6,FALSE)</f>
        <v>124</v>
      </c>
      <c r="ANJ608" s="203" t="s">
        <v>67</v>
      </c>
      <c r="ANK608" s="10">
        <f>ANI608*1.2</f>
        <v>148.79999999999998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VLOOKUP(ANO608,$A$681:$F$2408,6,FALSE)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VLOOKUP(ANX608,$A$681:$F$2408,6,FALSE)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VLOOKUP(AOG608,$A$681:$F$2408,6,FALSE)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VLOOKUP(AOP608,$A$681:$F$2408,6,FALSE)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2066</v>
      </c>
      <c r="APA608" s="204"/>
      <c r="APB608" s="204">
        <f>VLOOKUP(AOY608,$A$681:$F$2408,6,FALSE)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VLOOKUP(APH608,$A$681:$F$2408,6,FALSE)</f>
        <v>725</v>
      </c>
      <c r="APL608" s="203" t="s">
        <v>67</v>
      </c>
      <c r="APM608" s="10">
        <f>APK608*1.2</f>
        <v>870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VLOOKUP(APQ608,$A$681:$F$2408,6,FALSE)</f>
        <v>521</v>
      </c>
      <c r="APU608" s="203" t="s">
        <v>67</v>
      </c>
      <c r="APV608" s="10">
        <f>APT608*1.2</f>
        <v>625.19999999999993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VLOOKUP(APZ608,$A$681:$F$2408,6,FALSE)</f>
        <v>527</v>
      </c>
      <c r="AQD608" s="203" t="s">
        <v>67</v>
      </c>
      <c r="AQE608" s="10">
        <f>AQC608*1.2</f>
        <v>632.4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VLOOKUP(B609,$A$681:$F$2408,6,FALSE)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VLOOKUP(K609,$A$681:$F$2408,6,FALSE)</f>
        <v>124</v>
      </c>
      <c r="O609" s="203" t="s">
        <v>69</v>
      </c>
      <c r="P609" s="10">
        <f>N609*1.1</f>
        <v>136.4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VLOOKUP(T609,$A$681:$F$2408,6,FALSE)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VLOOKUP(AC609,$A$681:$F$2408,6,FALSE)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VLOOKUP(AL609,$A$681:$F$2408,6,FALSE)</f>
        <v>527</v>
      </c>
      <c r="AP609" s="203" t="s">
        <v>69</v>
      </c>
      <c r="AQ609" s="10">
        <f>AO609*1.1</f>
        <v>579.70000000000005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VLOOKUP(AU609,$A$681:$F$2408,6,FALSE)</f>
        <v>487</v>
      </c>
      <c r="AY609" s="203" t="s">
        <v>69</v>
      </c>
      <c r="AZ609" s="10">
        <f>AX609*1.1</f>
        <v>535.70000000000005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VLOOKUP(BD609,$A$681:$F$2408,6,FALSE)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VLOOKUP(BM609,$A$681:$F$2408,6,FALSE)</f>
        <v>487</v>
      </c>
      <c r="BQ609" s="203" t="s">
        <v>69</v>
      </c>
      <c r="BR609" s="10">
        <f>BP609*1.1</f>
        <v>535.70000000000005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VLOOKUP(BV609,$A$681:$F$2408,6,FALSE)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VLOOKUP(CE609,$A$681:$F$2408,6,FALSE)</f>
        <v>725</v>
      </c>
      <c r="CI609" s="203" t="s">
        <v>69</v>
      </c>
      <c r="CJ609" s="10">
        <f>CH609*1.1</f>
        <v>797.50000000000011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VLOOKUP(CN609,$A$681:$F$2408,6,FALSE)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VLOOKUP(CW609,$A$681:$F$2408,6,FALSE)</f>
        <v>124</v>
      </c>
      <c r="DA609" s="203" t="s">
        <v>69</v>
      </c>
      <c r="DB609" s="10">
        <f>CZ609*1.1</f>
        <v>136.4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VLOOKUP(DF609,$A$681:$F$2408,6,FALSE)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VLOOKUP(DO609,$A$681:$F$2408,6,FALSE)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VLOOKUP(DX609,$A$681:$F$2408,6,FALSE)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VLOOKUP(EG609,$A$681:$F$2408,6,FALSE)</f>
        <v>487</v>
      </c>
      <c r="EK609" s="203" t="s">
        <v>69</v>
      </c>
      <c r="EL609" s="10">
        <f>EJ609*1.1</f>
        <v>535.70000000000005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VLOOKUP(EP609,$A$681:$F$2408,6,FALSE)</f>
        <v>487</v>
      </c>
      <c r="ET609" s="203" t="s">
        <v>69</v>
      </c>
      <c r="EU609" s="10">
        <f>ES609*1.1</f>
        <v>535.70000000000005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VLOOKUP(EY609,$A$681:$F$2408,6,FALSE)</f>
        <v>124</v>
      </c>
      <c r="FC609" s="203" t="s">
        <v>69</v>
      </c>
      <c r="FD609" s="10">
        <f>FB609*1.1</f>
        <v>136.4</v>
      </c>
      <c r="FE609" s="10"/>
      <c r="FF609" s="267"/>
      <c r="FG609" s="203" t="s">
        <v>74</v>
      </c>
      <c r="FH609" s="414" t="s">
        <v>437</v>
      </c>
      <c r="FJ609" s="204"/>
      <c r="FK609" s="204">
        <f>VLOOKUP(FH609,$A$681:$F$2408,6,FALSE)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VLOOKUP(FQ609,$A$681:$F$2408,6,FALSE)</f>
        <v>487</v>
      </c>
      <c r="FU609" s="203" t="s">
        <v>69</v>
      </c>
      <c r="FV609" s="10">
        <f>FT609*1.1</f>
        <v>535.70000000000005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VLOOKUP(FZ609,$A$681:$F$2408,6,FALSE)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VLOOKUP(GI609,$A$681:$F$2408,6,FALSE)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VLOOKUP(GR609,$A$681:$F$2408,6,FALSE)</f>
        <v>124</v>
      </c>
      <c r="GV609" s="203" t="s">
        <v>69</v>
      </c>
      <c r="GW609" s="10">
        <f>GU609*1.1</f>
        <v>136.4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VLOOKUP(HA609,$A$681:$F$2408,6,FALSE)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VLOOKUP(HJ609,$A$681:$F$2408,6,FALSE)</f>
        <v>124</v>
      </c>
      <c r="HN609" s="203" t="s">
        <v>69</v>
      </c>
      <c r="HO609" s="10">
        <f>HM609*1.1</f>
        <v>136.4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VLOOKUP(HS609,$A$681:$F$2408,6,FALSE)</f>
        <v>124</v>
      </c>
      <c r="HW609" s="203" t="s">
        <v>69</v>
      </c>
      <c r="HX609" s="10">
        <f>HV609*1.1</f>
        <v>136.4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VLOOKUP(IB609,$A$681:$F$2408,6,FALSE)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VLOOKUP(IK609,$A$681:$F$2408,6,FALSE)</f>
        <v>725</v>
      </c>
      <c r="IO609" s="203" t="s">
        <v>69</v>
      </c>
      <c r="IP609" s="10">
        <f>IN609*1.1</f>
        <v>797.50000000000011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VLOOKUP(IT609,$A$681:$F$2408,6,FALSE)</f>
        <v>207</v>
      </c>
      <c r="IX609" s="203" t="s">
        <v>69</v>
      </c>
      <c r="IY609" s="10">
        <f>IW609*1.1</f>
        <v>227.70000000000002</v>
      </c>
      <c r="IZ609" s="10"/>
      <c r="JA609" s="267"/>
      <c r="JB609" s="203" t="s">
        <v>74</v>
      </c>
      <c r="JC609" s="276" t="s">
        <v>2066</v>
      </c>
      <c r="JE609" s="204"/>
      <c r="JF609" s="204">
        <f>VLOOKUP(JC609,$A$681:$F$2408,6,FALSE)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VLOOKUP(JL609,$A$681:$F$2408,6,FALSE)</f>
        <v>487</v>
      </c>
      <c r="JP609" s="203" t="s">
        <v>69</v>
      </c>
      <c r="JQ609" s="10">
        <f>JO609*1.1</f>
        <v>535.70000000000005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VLOOKUP(JU609,$A$681:$F$2408,6,FALSE)</f>
        <v>121</v>
      </c>
      <c r="JY609" s="203" t="s">
        <v>69</v>
      </c>
      <c r="JZ609" s="10">
        <f>JX609*1.1</f>
        <v>133.10000000000002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VLOOKUP(KD609,$A$681:$F$2408,6,FALSE)</f>
        <v>725</v>
      </c>
      <c r="KH609" s="203" t="s">
        <v>69</v>
      </c>
      <c r="KI609" s="10">
        <f>KG609*1.1</f>
        <v>797.50000000000011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VLOOKUP(KM609,$A$681:$F$2408,6,FALSE)</f>
        <v>725</v>
      </c>
      <c r="KQ609" s="203" t="s">
        <v>69</v>
      </c>
      <c r="KR609" s="10">
        <f>KP609*1.1</f>
        <v>797.50000000000011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VLOOKUP(KV609,$A$681:$F$2408,6,FALSE)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VLOOKUP(LE609,$A$681:$F$2408,6,FALSE)</f>
        <v>487</v>
      </c>
      <c r="LI609" s="203" t="s">
        <v>69</v>
      </c>
      <c r="LJ609" s="10">
        <f>LH609*1.1</f>
        <v>535.70000000000005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VLOOKUP(LN609,$A$681:$F$2408,6,FALSE)</f>
        <v>487</v>
      </c>
      <c r="LR609" s="203" t="s">
        <v>69</v>
      </c>
      <c r="LS609" s="10">
        <f>LQ609*1.1</f>
        <v>535.70000000000005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VLOOKUP(LW609,$A$681:$F$2408,6,FALSE)</f>
        <v>487</v>
      </c>
      <c r="MA609" s="203" t="s">
        <v>69</v>
      </c>
      <c r="MB609" s="10">
        <f>LZ609*1.1</f>
        <v>535.70000000000005</v>
      </c>
      <c r="MC609" s="10"/>
      <c r="MD609" s="267"/>
      <c r="ME609" s="203" t="s">
        <v>74</v>
      </c>
      <c r="MF609" s="276" t="s">
        <v>2066</v>
      </c>
      <c r="MH609" s="204"/>
      <c r="MI609" s="204">
        <f>VLOOKUP(MF609,$A$681:$F$2408,6,FALSE)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VLOOKUP(MO609,$A$681:$F$2408,6,FALSE)</f>
        <v>527</v>
      </c>
      <c r="MS609" s="203" t="s">
        <v>69</v>
      </c>
      <c r="MT609" s="10">
        <f>MR609*1.1</f>
        <v>579.70000000000005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VLOOKUP(MX609,$A$681:$F$2408,6,FALSE)</f>
        <v>725</v>
      </c>
      <c r="NB609" s="203" t="s">
        <v>69</v>
      </c>
      <c r="NC609" s="10">
        <f>NA609*1.1</f>
        <v>797.50000000000011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VLOOKUP(NG609,$A$681:$F$2408,6,FALSE)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426</v>
      </c>
      <c r="NR609" s="204"/>
      <c r="NS609" s="204">
        <f>VLOOKUP(NP609,$A$681:$F$2408,6,FALSE)</f>
        <v>207</v>
      </c>
      <c r="NT609" s="203" t="s">
        <v>69</v>
      </c>
      <c r="NU609" s="10">
        <f>NS609*1.1</f>
        <v>227.70000000000002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VLOOKUP(NY609,$A$681:$F$2408,6,FALSE)</f>
        <v>163</v>
      </c>
      <c r="OC609" s="203" t="s">
        <v>69</v>
      </c>
      <c r="OD609" s="10">
        <f>OB609*1.1</f>
        <v>179.3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VLOOKUP(OH609,$A$681:$F$2408,6,FALSE)</f>
        <v>725</v>
      </c>
      <c r="OL609" s="203" t="s">
        <v>69</v>
      </c>
      <c r="OM609" s="10">
        <f>OK609*1.1</f>
        <v>797.50000000000011</v>
      </c>
      <c r="ON609" s="10"/>
      <c r="OO609" s="267"/>
      <c r="OP609" s="203" t="s">
        <v>74</v>
      </c>
      <c r="OQ609" s="417" t="s">
        <v>822</v>
      </c>
      <c r="OS609" s="204"/>
      <c r="OT609" s="204">
        <f>VLOOKUP(OQ609,$A$681:$F$2408,6,FALSE)</f>
        <v>124</v>
      </c>
      <c r="OU609" s="203" t="s">
        <v>69</v>
      </c>
      <c r="OV609" s="10">
        <f>OT609*1.1</f>
        <v>136.4</v>
      </c>
      <c r="OW609" s="10"/>
      <c r="OX609" s="267"/>
      <c r="OY609" s="203" t="s">
        <v>74</v>
      </c>
      <c r="OZ609" s="421" t="s">
        <v>2066</v>
      </c>
      <c r="PB609" s="204"/>
      <c r="PC609" s="204">
        <f>VLOOKUP(OZ609,$A$681:$F$2408,6,FALSE)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VLOOKUP(PI609,$A$681:$F$2408,6,FALSE)</f>
        <v>725</v>
      </c>
      <c r="PM609" s="203" t="s">
        <v>69</v>
      </c>
      <c r="PN609" s="10">
        <f>PL609*1.1</f>
        <v>797.50000000000011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VLOOKUP(PR609,$A$681:$F$2408,6,FALSE)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VLOOKUP(QA609,$A$681:$F$2408,6,FALSE)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2066</v>
      </c>
      <c r="QL609" s="204"/>
      <c r="QM609" s="204">
        <f>VLOOKUP(QJ609,$A$681:$F$2408,6,FALSE)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VLOOKUP(QS609,$A$681:$F$2408,6,FALSE)</f>
        <v>725</v>
      </c>
      <c r="QW609" s="203" t="s">
        <v>69</v>
      </c>
      <c r="QX609" s="10">
        <f>QV609*1.1</f>
        <v>797.50000000000011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VLOOKUP(RB609,$A$681:$F$2408,6,FALSE)</f>
        <v>725</v>
      </c>
      <c r="RF609" s="203" t="s">
        <v>69</v>
      </c>
      <c r="RG609" s="10">
        <f>RE609*1.1</f>
        <v>797.50000000000011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VLOOKUP(RK609,$A$681:$F$2408,6,FALSE)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VLOOKUP(RT609,$A$681:$F$2408,6,FALSE)</f>
        <v>163</v>
      </c>
      <c r="RX609" s="203" t="s">
        <v>69</v>
      </c>
      <c r="RY609" s="10">
        <f>RW609*1.1</f>
        <v>179.3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VLOOKUP(SC609,$A$681:$F$2408,6,FALSE)</f>
        <v>163</v>
      </c>
      <c r="SG609" s="203" t="s">
        <v>69</v>
      </c>
      <c r="SH609" s="10">
        <f>SF609*1.1</f>
        <v>179.3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VLOOKUP(SL609,$A$681:$F$2408,6,FALSE)</f>
        <v>487</v>
      </c>
      <c r="SP609" s="203" t="s">
        <v>69</v>
      </c>
      <c r="SQ609" s="10">
        <f>SO609*1.1</f>
        <v>535.70000000000005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VLOOKUP(SU609,$A$681:$F$2408,6,FALSE)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437</v>
      </c>
      <c r="TF609" s="204"/>
      <c r="TG609" s="204">
        <f>VLOOKUP(TD609,$A$681:$F$2408,6,FALSE)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2066</v>
      </c>
      <c r="TO609" s="204"/>
      <c r="TP609" s="204">
        <f>VLOOKUP(TM609,$A$681:$F$2408,6,FALSE)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2066</v>
      </c>
      <c r="TX609" s="204"/>
      <c r="TY609" s="204">
        <f>VLOOKUP(TV609,$A$681:$F$2408,6,FALSE)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VLOOKUP(UE609,$A$681:$F$2408,6,FALSE)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2066</v>
      </c>
      <c r="UP609" s="204"/>
      <c r="UQ609" s="204">
        <f>VLOOKUP(UN609,$A$681:$F$2408,6,FALSE)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VLOOKUP(UW609,$A$681:$F$2408,6,FALSE)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VLOOKUP(VF609,$A$681:$F$2408,6,FALSE)</f>
        <v>527</v>
      </c>
      <c r="VJ609" s="203" t="s">
        <v>69</v>
      </c>
      <c r="VK609" s="10">
        <f>VI609*1.1</f>
        <v>579.70000000000005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VLOOKUP(VO609,$A$681:$F$2408,6,FALSE)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VLOOKUP(VX609,$A$681:$F$2408,6,FALSE)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VLOOKUP(WG609,$A$681:$F$2408,6,FALSE)</f>
        <v>521</v>
      </c>
      <c r="WK609" s="203" t="s">
        <v>69</v>
      </c>
      <c r="WL609" s="10">
        <f>WJ609*1.1</f>
        <v>573.1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VLOOKUP(WP609,$A$681:$F$2408,6,FALSE)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VLOOKUP(WY609,$A$681:$F$2408,6,FALSE)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VLOOKUP(XH609,$A$681:$F$2408,6,FALSE)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VLOOKUP(XQ609,$A$681:$F$2408,6,FALSE)</f>
        <v>124</v>
      </c>
      <c r="XU609" s="203" t="s">
        <v>69</v>
      </c>
      <c r="XV609" s="10">
        <f>XT609*1.1</f>
        <v>136.4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VLOOKUP(XZ609,$A$681:$F$2408,6,FALSE)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VLOOKUP(YI609,$A$681:$F$2408,6,FALSE)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VLOOKUP(YR609,$A$681:$F$2408,6,FALSE)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711</v>
      </c>
      <c r="ZC609" s="204"/>
      <c r="ZD609" s="204">
        <f>VLOOKUP(ZA609,$A$681:$F$2408,6,FALSE)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711</v>
      </c>
      <c r="ZL609" s="204"/>
      <c r="ZM609" s="204">
        <f>VLOOKUP(ZJ609,$A$681:$F$2408,6,FALSE)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711</v>
      </c>
      <c r="ZU609" s="204"/>
      <c r="ZV609" s="204">
        <f>VLOOKUP(ZS609,$A$681:$F$2408,6,FALSE)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VLOOKUP(AAB609,$A$681:$F$2408,6,FALSE)</f>
        <v>121</v>
      </c>
      <c r="AAF609" s="203" t="s">
        <v>69</v>
      </c>
      <c r="AAG609" s="10">
        <f>AAE609*1.1</f>
        <v>133.10000000000002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VLOOKUP(AAK609,$A$681:$F$2408,6,FALSE)</f>
        <v>124</v>
      </c>
      <c r="AAO609" s="203" t="s">
        <v>69</v>
      </c>
      <c r="AAP609" s="10">
        <f>AAN609*1.1</f>
        <v>136.4</v>
      </c>
      <c r="AAQ609" s="10"/>
      <c r="AAR609" s="273"/>
      <c r="AAS609" s="203" t="s">
        <v>74</v>
      </c>
      <c r="AAT609" s="276" t="s">
        <v>2066</v>
      </c>
      <c r="AAV609" s="204"/>
      <c r="AAW609" s="204">
        <f>VLOOKUP(AAT609,$A$681:$F$2408,6,FALSE)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VLOOKUP(ABC609,$A$681:$F$2408,6,FALSE)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VLOOKUP(ABL609,$A$681:$F$2408,6,FALSE)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VLOOKUP(ABU609,$A$681:$F$2408,6,FALSE)</f>
        <v>527</v>
      </c>
      <c r="ABY609" s="203" t="s">
        <v>69</v>
      </c>
      <c r="ABZ609" s="10">
        <f>ABX609*1.1</f>
        <v>579.70000000000005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VLOOKUP(ACD609,$A$681:$F$2408,6,FALSE)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VLOOKUP(ACM609,$A$681:$F$2408,6,FALSE)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VLOOKUP(ACV609,$A$681:$F$2408,6,FALSE)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VLOOKUP(ADE609,$A$681:$F$2408,6,FALSE)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VLOOKUP(ADN609,$A$681:$F$2408,6,FALSE)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VLOOKUP(ADW609,$A$681:$F$2408,6,FALSE)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VLOOKUP(AEF609,$A$681:$F$2408,6,FALSE)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VLOOKUP(AEO609,$A$681:$F$2408,6,FALSE)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VLOOKUP(AEX609,$A$681:$F$2408,6,FALSE)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VLOOKUP(AFG609,$A$681:$F$2408,6,FALSE)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VLOOKUP(AFP609,$A$681:$F$2408,6,FALSE)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VLOOKUP(AFY609,$A$681:$F$2408,6,FALSE)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VLOOKUP(AGH609,$A$681:$F$2408,6,FALSE)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VLOOKUP(AGQ609,$A$681:$F$2408,6,FALSE)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VLOOKUP(AGZ609,$A$681:$F$2408,6,FALSE)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VLOOKUP(AHI609,$A$681:$F$2408,6,FALSE)</f>
        <v>121</v>
      </c>
      <c r="AHM609" s="203" t="s">
        <v>69</v>
      </c>
      <c r="AHN609" s="10">
        <f>AHL609*1.1</f>
        <v>133.10000000000002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VLOOKUP(AHR609,$A$681:$F$2408,6,FALSE)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VLOOKUP(AIA609,$A$681:$F$2408,6,FALSE)</f>
        <v>487</v>
      </c>
      <c r="AIE609" s="203" t="s">
        <v>69</v>
      </c>
      <c r="AIF609" s="10">
        <f>AID609*1.1</f>
        <v>535.70000000000005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VLOOKUP(AIJ609,$A$681:$F$2408,6,FALSE)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VLOOKUP(AIS609,$A$681:$F$2408,6,FALSE)</f>
        <v>521</v>
      </c>
      <c r="AIW609" s="203" t="s">
        <v>69</v>
      </c>
      <c r="AIX609" s="10">
        <f>AIV609*1.1</f>
        <v>573.1</v>
      </c>
      <c r="AIY609" s="10"/>
      <c r="AIZ609" s="273"/>
      <c r="AJA609" s="203" t="s">
        <v>74</v>
      </c>
      <c r="AJB609" s="276" t="s">
        <v>2066</v>
      </c>
      <c r="AJD609" s="204"/>
      <c r="AJE609" s="204">
        <f>VLOOKUP(AJB609,$A$681:$F$2408,6,FALSE)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VLOOKUP(AJK609,$A$681:$F$2408,6,FALSE)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426</v>
      </c>
      <c r="AJV609" s="204"/>
      <c r="AJW609" s="204">
        <f>VLOOKUP(AJT609,$A$681:$F$2408,6,FALSE)</f>
        <v>207</v>
      </c>
      <c r="AJX609" s="203" t="s">
        <v>69</v>
      </c>
      <c r="AJY609" s="10">
        <f>AJW609*1.1</f>
        <v>227.70000000000002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VLOOKUP(AKC609,$A$681:$F$2408,6,FALSE)</f>
        <v>725</v>
      </c>
      <c r="AKG609" s="203" t="s">
        <v>69</v>
      </c>
      <c r="AKH609" s="10">
        <f>AKF609*1.1</f>
        <v>797.50000000000011</v>
      </c>
      <c r="AKI609" s="10"/>
      <c r="AKJ609" s="273"/>
      <c r="AKK609" s="203" t="s">
        <v>74</v>
      </c>
      <c r="AKL609" s="276" t="s">
        <v>2066</v>
      </c>
      <c r="AKN609" s="204"/>
      <c r="AKO609" s="204">
        <f>VLOOKUP(AKL609,$A$681:$F$2408,6,FALSE)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VLOOKUP(AKU609,$A$681:$F$2408,6,FALSE)</f>
        <v>207</v>
      </c>
      <c r="AKY609" s="203" t="s">
        <v>69</v>
      </c>
      <c r="AKZ609" s="10">
        <f>AKX609*1.1</f>
        <v>227.70000000000002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VLOOKUP(ALD609,$A$681:$F$2408,6,FALSE)</f>
        <v>527</v>
      </c>
      <c r="ALH609" s="203" t="s">
        <v>69</v>
      </c>
      <c r="ALI609" s="10">
        <f>ALG609*1.1</f>
        <v>579.70000000000005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VLOOKUP(ALM609,$A$681:$F$2408,6,FALSE)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VLOOKUP(ALV609,$A$681:$F$2408,6,FALSE)</f>
        <v>124</v>
      </c>
      <c r="ALZ609" s="203" t="s">
        <v>69</v>
      </c>
      <c r="AMA609" s="10">
        <f>ALY609*1.1</f>
        <v>136.4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VLOOKUP(AME609,$A$681:$F$2408,6,FALSE)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VLOOKUP(AMN609,$A$681:$F$2408,6,FALSE)</f>
        <v>521</v>
      </c>
      <c r="AMR609" s="203" t="s">
        <v>69</v>
      </c>
      <c r="AMS609" s="10">
        <f>AMQ609*1.1</f>
        <v>573.1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VLOOKUP(AMW609,$A$681:$F$2408,6,FALSE)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VLOOKUP(ANF609,$A$681:$F$2408,6,FALSE)</f>
        <v>725</v>
      </c>
      <c r="ANJ609" s="203" t="s">
        <v>69</v>
      </c>
      <c r="ANK609" s="10">
        <f>ANI609*1.1</f>
        <v>797.50000000000011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VLOOKUP(ANO609,$A$681:$F$2408,6,FALSE)</f>
        <v>521</v>
      </c>
      <c r="ANS609" s="203" t="s">
        <v>69</v>
      </c>
      <c r="ANT609" s="10">
        <f>ANR609*1.1</f>
        <v>573.1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VLOOKUP(ANX609,$A$681:$F$2408,6,FALSE)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VLOOKUP(AOG609,$A$681:$F$2408,6,FALSE)</f>
        <v>527</v>
      </c>
      <c r="AOK609" s="203" t="s">
        <v>69</v>
      </c>
      <c r="AOL609" s="10">
        <f>AOJ609*1.1</f>
        <v>579.70000000000005</v>
      </c>
      <c r="AOM609" s="10"/>
      <c r="AON609" s="273"/>
      <c r="AOO609" s="203" t="s">
        <v>74</v>
      </c>
      <c r="AOP609" s="276" t="s">
        <v>2066</v>
      </c>
      <c r="AOR609" s="204"/>
      <c r="AOS609" s="204">
        <f>VLOOKUP(AOP609,$A$681:$F$2408,6,FALSE)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VLOOKUP(AOY609,$A$681:$F$2408,6,FALSE)</f>
        <v>487</v>
      </c>
      <c r="APC609" s="203" t="s">
        <v>69</v>
      </c>
      <c r="APD609" s="10">
        <f>APB609*1.1</f>
        <v>535.70000000000005</v>
      </c>
      <c r="APE609" s="10"/>
      <c r="APF609" s="273"/>
      <c r="APG609" s="203" t="s">
        <v>74</v>
      </c>
      <c r="APH609" s="276" t="s">
        <v>2066</v>
      </c>
      <c r="APJ609" s="204"/>
      <c r="APK609" s="204">
        <f>VLOOKUP(APH609,$A$681:$F$2408,6,FALSE)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VLOOKUP(APQ609,$A$681:$F$2408,6,FALSE)</f>
        <v>725</v>
      </c>
      <c r="APU609" s="203" t="s">
        <v>69</v>
      </c>
      <c r="APV609" s="10">
        <f>APT609*1.1</f>
        <v>797.50000000000011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VLOOKUP(APZ609,$A$681:$F$2408,6,FALSE)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3103.2000000000003</v>
      </c>
      <c r="I610" s="267"/>
      <c r="J610" s="203"/>
      <c r="K610" s="407"/>
      <c r="M610" s="203"/>
      <c r="N610" s="203"/>
      <c r="O610" s="203"/>
      <c r="P610" s="10"/>
      <c r="Q610" s="10">
        <f>SUM(P605:P609)</f>
        <v>2445.3000000000002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3156.9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2845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3776.1000000000004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3038.6000000000004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3370.7000000000003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3440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2776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3331.5000000000005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2352.8000000000002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2751.9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3146.9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3228.8000000000006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3223.8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3377.5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2442.1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2740.2999999999997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3854.3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2844.7000000000003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3255.6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2733.9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2849.1000000000004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2786.8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3050.2000000000003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3672.2999999999997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2425.6999999999994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2121.6999999999998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1470.9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3149.4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2466.9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3313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3880.2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3831.2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2963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3189.5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3140.0999999999995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3622.4000000000005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3401.7000000000003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1643.9999999999998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2552.1999999999998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1309.3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3412.2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2023.7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3041.3999999999996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2906.1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2682.2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2837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3271.5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3498.5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3399.2000000000003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3329.4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2534.2000000000003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2969.9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2566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2608.5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2766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2901.8999999999996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2916.5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1793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1475.2999999999997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1946.7999999999997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2675.6000000000004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2487.1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2804.1000000000004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3304.9999999999995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3834.3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2571.6999999999998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1915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2205.4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2537.9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1607.8000000000002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1783.5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3491.6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1553.2999999999997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2245.3000000000002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2907.7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2601.3000000000002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2943.0000000000005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2853.3999999999996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3374.8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2347.8999999999996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3341.9999999999995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3475.7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2091.6999999999998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2323.8000000000002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2906.2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2535.4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2690.7000000000003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2652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2882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3651.7000000000003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2755.2999999999997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2337.1999999999998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3811.6000000000004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3025.4999999999995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3186.1000000000004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3868.5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2553.9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2972.6000000000004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VLOOKUP(B611,$A$681:$F$2408,6,FALSE)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VLOOKUP(K611,$A$681:$F$2408,6,FALSE)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VLOOKUP(T611,$A$681:$F$2408,6,FALSE)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VLOOKUP(AC611,$A$681:$F$2408,6,FALSE)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VLOOKUP(AL611,$A$681:$F$2408,6,FALSE)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VLOOKUP(AU611,$A$681:$F$2408,6,FALSE)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VLOOKUP(BD611,$A$681:$F$2408,6,FALSE)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VLOOKUP(BM611,$A$681:$F$2408,6,FALSE)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VLOOKUP(BV611,$A$681:$F$2408,6,FALSE)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VLOOKUP(CE611,$A$681:$F$2408,6,FALSE)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VLOOKUP(CN611,$A$681:$F$2408,6,FALSE)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VLOOKUP(CW611,$A$681:$F$2408,6,FALSE)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VLOOKUP(DF611,$A$681:$F$2408,6,FALSE)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VLOOKUP(DO611,$A$681:$F$2408,6,FALSE)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VLOOKUP(DX611,$A$681:$F$2408,6,FALSE)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VLOOKUP(EG611,$A$681:$F$2408,6,FALSE)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09" t="s">
        <v>1247</v>
      </c>
      <c r="EQ611" s="408" t="s">
        <v>2017</v>
      </c>
      <c r="ER611" s="283">
        <f>IF(EQ611="Kopman",1.3,1)</f>
        <v>1.3</v>
      </c>
      <c r="ES611" s="204">
        <f>VLOOKUP(EP611,$A$681:$F$2408,6,FALSE)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VLOOKUP(EY611,$A$681:$F$2408,6,FALSE)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14" t="s">
        <v>1263</v>
      </c>
      <c r="FJ611" s="283">
        <f>IF(FI611="Kopman",1.3,1)</f>
        <v>1</v>
      </c>
      <c r="FK611" s="204">
        <f>VLOOKUP(FH611,$A$681:$F$2408,6,FALSE)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VLOOKUP(FQ611,$A$681:$F$2408,6,FALSE)</f>
        <v>740</v>
      </c>
      <c r="FU611" s="203" t="s">
        <v>61</v>
      </c>
      <c r="FV611" s="10">
        <f>FT611*1.5*FS611</f>
        <v>1110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VLOOKUP(FZ611,$A$681:$F$2408,6,FALSE)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VLOOKUP(GI611,$A$681:$F$2408,6,FALSE)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VLOOKUP(GR611,$A$681:$F$2408,6,FALSE)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VLOOKUP(HA611,$A$681:$F$2408,6,FALSE)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VLOOKUP(HJ611,$A$681:$F$2408,6,FALSE)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VLOOKUP(HS611,$A$681:$F$2408,6,FALSE)</f>
        <v>740</v>
      </c>
      <c r="HW611" s="203" t="s">
        <v>61</v>
      </c>
      <c r="HX611" s="10">
        <f>HV611*1.5*HU611</f>
        <v>1110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VLOOKUP(IB611,$A$681:$F$2408,6,FALSE)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VLOOKUP(IK611,$A$681:$F$2408,6,FALSE)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VLOOKUP(IT611,$A$681:$F$2408,6,FALSE)</f>
        <v>278</v>
      </c>
      <c r="IX611" s="203" t="s">
        <v>61</v>
      </c>
      <c r="IY611" s="10">
        <f>IW611*1.5*IV611</f>
        <v>417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VLOOKUP(JC611,$A$681:$F$2408,6,FALSE)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VLOOKUP(JL611,$A$681:$F$2408,6,FALSE)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VLOOKUP(JU611,$A$681:$F$2408,6,FALSE)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2287</v>
      </c>
      <c r="KF611" s="283">
        <f>IF(KE611="Kopman",1.3,1)</f>
        <v>1</v>
      </c>
      <c r="KG611" s="204">
        <f>VLOOKUP(KD611,$A$681:$F$2408,6,FALSE)</f>
        <v>400</v>
      </c>
      <c r="KH611" s="203" t="s">
        <v>61</v>
      </c>
      <c r="KI611" s="10">
        <f>KG611*1.5*KF611</f>
        <v>600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VLOOKUP(KM611,$A$681:$F$2408,6,FALSE)</f>
        <v>740</v>
      </c>
      <c r="KQ611" s="203" t="s">
        <v>61</v>
      </c>
      <c r="KR611" s="10">
        <f>KP611*1.5</f>
        <v>1110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VLOOKUP(KV611,$A$681:$F$2408,6,FALSE)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VLOOKUP(LE611,$A$681:$F$2408,6,FALSE)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VLOOKUP(LN611,$A$681:$F$2408,6,FALSE)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VLOOKUP(LW611,$A$681:$F$2408,6,FALSE)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VLOOKUP(MF611,$A$681:$F$2408,6,FALSE)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VLOOKUP(MO611,$A$681:$F$2408,6,FALSE)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VLOOKUP(MX611,$A$681:$F$2408,6,FALSE)</f>
        <v>740</v>
      </c>
      <c r="NB611" s="203" t="s">
        <v>61</v>
      </c>
      <c r="NC611" s="10">
        <f>NA611*1.5*MZ611</f>
        <v>1110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VLOOKUP(NG611,$A$681:$F$2408,6,FALSE)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581</v>
      </c>
      <c r="NR611" s="283">
        <f>IF(NQ611="Kopman",1.3,1)</f>
        <v>1</v>
      </c>
      <c r="NS611" s="204">
        <f>VLOOKUP(NP611,$A$681:$F$2408,6,FALSE)</f>
        <v>79</v>
      </c>
      <c r="NT611" s="203" t="s">
        <v>61</v>
      </c>
      <c r="NU611" s="10">
        <f>NS611*1.5*NR611</f>
        <v>118.5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VLOOKUP(NY611,$A$681:$F$2408,6,FALSE)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VLOOKUP(OH611,$A$681:$F$2408,6,FALSE)</f>
        <v>740</v>
      </c>
      <c r="OL611" s="203" t="s">
        <v>61</v>
      </c>
      <c r="OM611" s="10">
        <f>OK611*1.5*OJ611</f>
        <v>1110</v>
      </c>
      <c r="ON611" s="10"/>
      <c r="OO611" s="267"/>
      <c r="OP611" s="203" t="s">
        <v>75</v>
      </c>
      <c r="OQ611" s="417" t="s">
        <v>996</v>
      </c>
      <c r="OS611" s="283">
        <f>IF(OR611="Kopman",1.3,1)</f>
        <v>1</v>
      </c>
      <c r="OT611" s="204">
        <f>VLOOKUP(OQ611,$A$681:$F$2408,6,FALSE)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2287</v>
      </c>
      <c r="PB611" s="283">
        <f>IF(PA611="Kopman",1.3,1)</f>
        <v>1</v>
      </c>
      <c r="PC611" s="204">
        <f>VLOOKUP(OZ611,$A$681:$F$2408,6,FALSE)</f>
        <v>400</v>
      </c>
      <c r="PD611" s="203" t="s">
        <v>61</v>
      </c>
      <c r="PE611" s="10">
        <f>PC611*1.5*PB611</f>
        <v>600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VLOOKUP(PI611,$A$681:$F$2408,6,FALSE)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VLOOKUP(PR611,$A$681:$F$2408,6,FALSE)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VLOOKUP(QA611,$A$681:$F$2408,6,FALSE)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1247</v>
      </c>
      <c r="QK611" s="408" t="s">
        <v>2017</v>
      </c>
      <c r="QL611" s="283">
        <f>IF(QK611="Kopman",1.3,1)</f>
        <v>1.3</v>
      </c>
      <c r="QM611" s="204">
        <f>VLOOKUP(QJ611,$A$681:$F$2408,6,FALSE)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VLOOKUP(QS611,$A$681:$F$2408,6,FALSE)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VLOOKUP(RB611,$A$681:$F$2408,6,FALSE)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VLOOKUP(RK611,$A$681:$F$2408,6,FALSE)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VLOOKUP(RT611,$A$681:$F$2408,6,FALSE)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VLOOKUP(SC611,$A$681:$F$2408,6,FALSE)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VLOOKUP(SL611,$A$681:$F$2408,6,FALSE)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09" t="s">
        <v>447</v>
      </c>
      <c r="SV611" s="408" t="s">
        <v>2017</v>
      </c>
      <c r="SW611" s="283">
        <f>IF(SV611="Kopman",1.3,1)</f>
        <v>1.3</v>
      </c>
      <c r="SX611" s="204">
        <f>VLOOKUP(SU611,$A$681:$F$2408,6,FALSE)</f>
        <v>56</v>
      </c>
      <c r="SY611" s="203" t="s">
        <v>61</v>
      </c>
      <c r="SZ611" s="10">
        <f>SX611*1.5*SW611</f>
        <v>109.2</v>
      </c>
      <c r="TA611" s="10"/>
      <c r="TB611" s="273"/>
      <c r="TC611" s="203" t="s">
        <v>75</v>
      </c>
      <c r="TD611" s="421" t="s">
        <v>640</v>
      </c>
      <c r="TF611" s="283">
        <f>IF(TE611="Kopman",1.3,1)</f>
        <v>1</v>
      </c>
      <c r="TG611" s="204">
        <f>VLOOKUP(TD611,$A$681:$F$2408,6,FALSE)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VLOOKUP(TM611,$A$681:$F$2408,6,FALSE)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VLOOKUP(TV611,$A$681:$F$2408,6,FALSE)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VLOOKUP(UE611,$A$681:$F$2408,6,FALSE)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VLOOKUP(UN611,$A$681:$F$2408,6,FALSE)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VLOOKUP(UW611,$A$681:$F$2408,6,FALSE)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2287</v>
      </c>
      <c r="VH611" s="283">
        <f>IF(VG611="Kopman",1.3,1)</f>
        <v>1</v>
      </c>
      <c r="VI611" s="204">
        <f>VLOOKUP(VF611,$A$681:$F$2408,6,FALSE)</f>
        <v>400</v>
      </c>
      <c r="VJ611" s="203" t="s">
        <v>61</v>
      </c>
      <c r="VK611" s="10">
        <f>VI611*1.5*VH611</f>
        <v>600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VLOOKUP(VO611,$A$681:$F$2408,6,FALSE)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VLOOKUP(VX611,$A$681:$F$2408,6,FALSE)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VLOOKUP(WG611,$A$681:$F$2408,6,FALSE)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VLOOKUP(WP611,$A$681:$F$2408,6,FALSE)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VLOOKUP(WY611,$A$681:$F$2408,6,FALSE)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VLOOKUP(XH611,$A$681:$F$2408,6,FALSE)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VLOOKUP(XQ611,$A$681:$F$2408,6,FALSE)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VLOOKUP(XZ611,$A$681:$F$2408,6,FALSE)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VLOOKUP(YI611,$A$681:$F$2408,6,FALSE)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VLOOKUP(YR611,$A$681:$F$2408,6,FALSE)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1247</v>
      </c>
      <c r="ZC611" s="283">
        <f>IF(ZB611="Kopman",1.3,1)</f>
        <v>1</v>
      </c>
      <c r="ZD611" s="204">
        <f>VLOOKUP(ZA611,$A$681:$F$2408,6,FALSE)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VLOOKUP(ZJ611,$A$681:$F$2408,6,FALSE)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VLOOKUP(ZS611,$A$681:$F$2408,6,FALSE)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VLOOKUP(AAB611,$A$681:$F$2408,6,FALSE)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VLOOKUP(AAK611,$A$681:$F$2408,6,FALSE)</f>
        <v>740</v>
      </c>
      <c r="AAO611" s="203" t="s">
        <v>61</v>
      </c>
      <c r="AAP611" s="10">
        <f>AAN611*1.5*AAM611</f>
        <v>1110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VLOOKUP(AAT611,$A$681:$F$2408,6,FALSE)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VLOOKUP(ABC611,$A$681:$F$2408,6,FALSE)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VLOOKUP(ABL611,$A$681:$F$2408,6,FALSE)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VLOOKUP(ABU611,$A$681:$F$2408,6,FALSE)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VLOOKUP(ACD611,$A$681:$F$2408,6,FALSE)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VLOOKUP(ACM611,$A$681:$F$2408,6,FALSE)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VLOOKUP(ACV611,$A$681:$F$2408,6,FALSE)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VLOOKUP(ADE611,$A$681:$F$2408,6,FALSE)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VLOOKUP(ADN611,$A$681:$F$2408,6,FALSE)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VLOOKUP(ADW611,$A$681:$F$2408,6,FALSE)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VLOOKUP(AEF611,$A$681:$F$2408,6,FALSE)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VLOOKUP(AEO611,$A$681:$F$2408,6,FALSE)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VLOOKUP(AEX611,$A$681:$F$2408,6,FALSE)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VLOOKUP(AFG611,$A$681:$F$2408,6,FALSE)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VLOOKUP(AFP611,$A$681:$F$2408,6,FALSE)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VLOOKUP(AFY611,$A$681:$F$2408,6,FALSE)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VLOOKUP(AGH611,$A$681:$F$2408,6,FALSE)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VLOOKUP(AGQ611,$A$681:$F$2408,6,FALSE)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VLOOKUP(AGZ611,$A$681:$F$2408,6,FALSE)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2287</v>
      </c>
      <c r="AHK611" s="283">
        <f>IF(AHJ611="Kopman",1.3,1)</f>
        <v>1</v>
      </c>
      <c r="AHL611" s="204">
        <f>VLOOKUP(AHI611,$A$681:$F$2408,6,FALSE)</f>
        <v>400</v>
      </c>
      <c r="AHM611" s="203" t="s">
        <v>61</v>
      </c>
      <c r="AHN611" s="10">
        <f>AHL611*1.5*AHK611</f>
        <v>600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VLOOKUP(AHR611,$A$681:$F$2408,6,FALSE)</f>
        <v>312</v>
      </c>
      <c r="AHV611" s="203" t="s">
        <v>61</v>
      </c>
      <c r="AHW611" s="10">
        <f>AHU611*1.5*AHT611</f>
        <v>468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VLOOKUP(AIA611,$A$681:$F$2408,6,FALSE)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VLOOKUP(AIJ611,$A$681:$F$2408,6,FALSE)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VLOOKUP(AIS611,$A$681:$F$2408,6,FALSE)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VLOOKUP(AJB611,$A$681:$F$2408,6,FALSE)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VLOOKUP(AJK611,$A$681:$F$2408,6,FALSE)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24" t="s">
        <v>2287</v>
      </c>
      <c r="AJV611" s="283">
        <f>IF(AJU611="Kopman",1.3,1)</f>
        <v>1</v>
      </c>
      <c r="AJW611" s="204">
        <f>VLOOKUP(AJT611,$A$681:$F$2408,6,FALSE)</f>
        <v>400</v>
      </c>
      <c r="AJX611" s="203" t="s">
        <v>61</v>
      </c>
      <c r="AJY611" s="10">
        <f>AJW611*1.5*AJV611</f>
        <v>600</v>
      </c>
      <c r="AJZ611" s="10"/>
      <c r="AKA611" s="273"/>
      <c r="AKB611" s="203" t="s">
        <v>75</v>
      </c>
      <c r="AKC611" s="276" t="s">
        <v>2287</v>
      </c>
      <c r="AKE611" s="283">
        <f>IF(AKD611="Kopman",1.3,1)</f>
        <v>1</v>
      </c>
      <c r="AKF611" s="204">
        <f>VLOOKUP(AKC611,$A$681:$F$2408,6,FALSE)</f>
        <v>400</v>
      </c>
      <c r="AKG611" s="203" t="s">
        <v>61</v>
      </c>
      <c r="AKH611" s="10">
        <f>AKF611*1.5*AKE611</f>
        <v>600</v>
      </c>
      <c r="AKI611" s="10"/>
      <c r="AKJ611" s="273"/>
      <c r="AKK611" s="203" t="s">
        <v>75</v>
      </c>
      <c r="AKL611" s="276" t="s">
        <v>2287</v>
      </c>
      <c r="AKN611" s="283">
        <f>IF(AKM611="Kopman",1.3,1)</f>
        <v>1</v>
      </c>
      <c r="AKO611" s="204">
        <f>VLOOKUP(AKL611,$A$681:$F$2408,6,FALSE)</f>
        <v>400</v>
      </c>
      <c r="AKP611" s="203" t="s">
        <v>61</v>
      </c>
      <c r="AKQ611" s="10">
        <f>AKO611*1.5*AKN611</f>
        <v>600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VLOOKUP(AKU611,$A$681:$F$2408,6,FALSE)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VLOOKUP(ALD611,$A$681:$F$2408,6,FALSE)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VLOOKUP(ALM611,$A$681:$F$2408,6,FALSE)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2287</v>
      </c>
      <c r="ALX611" s="283">
        <f>IF(ALW611="Kopman",1.3,1)</f>
        <v>1</v>
      </c>
      <c r="ALY611" s="204">
        <f>VLOOKUP(ALV611,$A$681:$F$2408,6,FALSE)</f>
        <v>400</v>
      </c>
      <c r="ALZ611" s="203" t="s">
        <v>61</v>
      </c>
      <c r="AMA611" s="10">
        <f>ALY611*1.5*ALX611</f>
        <v>600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VLOOKUP(AME611,$A$681:$F$2408,6,FALSE)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09" t="s">
        <v>1263</v>
      </c>
      <c r="AMO611" s="408" t="s">
        <v>2017</v>
      </c>
      <c r="AMP611" s="283">
        <f>IF(AMO611="Kopman",1.3,1)</f>
        <v>1.3</v>
      </c>
      <c r="AMQ611" s="204">
        <f>VLOOKUP(AMN611,$A$681:$F$2408,6,FALSE)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VLOOKUP(AMW611,$A$681:$F$2408,6,FALSE)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VLOOKUP(ANF611,$A$681:$F$2408,6,FALSE)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VLOOKUP(ANO611,$A$681:$F$2408,6,FALSE)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VLOOKUP(ANX611,$A$681:$F$2408,6,FALSE)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VLOOKUP(AOG611,$A$681:$F$2408,6,FALSE)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2287</v>
      </c>
      <c r="AOR611" s="283">
        <f>IF(AOQ611="Kopman",1.3,1)</f>
        <v>1</v>
      </c>
      <c r="AOS611" s="204">
        <f>VLOOKUP(AOP611,$A$681:$F$2408,6,FALSE)</f>
        <v>400</v>
      </c>
      <c r="AOT611" s="203" t="s">
        <v>61</v>
      </c>
      <c r="AOU611" s="10">
        <f>AOS611*1.5*AOR611</f>
        <v>600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VLOOKUP(AOY611,$A$681:$F$2408,6,FALSE)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VLOOKUP(APH611,$A$681:$F$2408,6,FALSE)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VLOOKUP(APQ611,$A$681:$F$2408,6,FALSE)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VLOOKUP(APZ611,$A$681:$F$2408,6,FALSE)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2287</v>
      </c>
      <c r="D612" s="204"/>
      <c r="E612" s="204">
        <f>VLOOKUP(B612,$A$681:$F$2408,6,FALSE)</f>
        <v>400</v>
      </c>
      <c r="F612" s="203" t="s">
        <v>63</v>
      </c>
      <c r="G612" s="10">
        <f>E612*1.4</f>
        <v>560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VLOOKUP(K612,$A$681:$F$2408,6,FALSE)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VLOOKUP(T612,$A$681:$F$2408,6,FALSE)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VLOOKUP(AC612,$A$681:$F$2408,6,FALSE)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VLOOKUP(AL612,$A$681:$F$2408,6,FALSE)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VLOOKUP(AU612,$A$681:$F$2408,6,FALSE)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VLOOKUP(BD612,$A$681:$F$2408,6,FALSE)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VLOOKUP(BM612,$A$681:$F$2408,6,FALSE)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VLOOKUP(BV612,$A$681:$F$2408,6,FALSE)</f>
        <v>740</v>
      </c>
      <c r="BZ612" s="203" t="s">
        <v>63</v>
      </c>
      <c r="CA612" s="10">
        <f>BY612*1.4</f>
        <v>1036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VLOOKUP(CE612,$A$681:$F$2408,6,FALSE)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VLOOKUP(CN612,$A$681:$F$2408,6,FALSE)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VLOOKUP(CW612,$A$681:$F$2408,6,FALSE)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VLOOKUP(DF612,$A$681:$F$2408,6,FALSE)</f>
        <v>740</v>
      </c>
      <c r="DJ612" s="203" t="s">
        <v>63</v>
      </c>
      <c r="DK612" s="10">
        <f>DI612*1.4</f>
        <v>1036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VLOOKUP(DO612,$A$681:$F$2408,6,FALSE)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VLOOKUP(DX612,$A$681:$F$2408,6,FALSE)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VLOOKUP(EG612,$A$681:$F$2408,6,FALSE)</f>
        <v>740</v>
      </c>
      <c r="EK612" s="203" t="s">
        <v>63</v>
      </c>
      <c r="EL612" s="10">
        <f>EJ612*1.4</f>
        <v>1036</v>
      </c>
      <c r="EM612" s="10"/>
      <c r="EN612" s="267"/>
      <c r="EO612" s="203" t="s">
        <v>76</v>
      </c>
      <c r="EP612" s="276" t="s">
        <v>2287</v>
      </c>
      <c r="ER612" s="204"/>
      <c r="ES612" s="204">
        <f>VLOOKUP(EP612,$A$681:$F$2408,6,FALSE)</f>
        <v>400</v>
      </c>
      <c r="ET612" s="203" t="s">
        <v>63</v>
      </c>
      <c r="EU612" s="10">
        <f>ES612*1.4</f>
        <v>560</v>
      </c>
      <c r="EV612" s="10"/>
      <c r="EW612" s="267"/>
      <c r="EX612" s="203" t="s">
        <v>76</v>
      </c>
      <c r="EY612" s="276" t="s">
        <v>2287</v>
      </c>
      <c r="FA612" s="204"/>
      <c r="FB612" s="204">
        <f>VLOOKUP(EY612,$A$681:$F$2408,6,FALSE)</f>
        <v>400</v>
      </c>
      <c r="FC612" s="203" t="s">
        <v>63</v>
      </c>
      <c r="FD612" s="10">
        <f>FB612*1.4</f>
        <v>560</v>
      </c>
      <c r="FE612" s="10"/>
      <c r="FF612" s="267"/>
      <c r="FG612" s="203" t="s">
        <v>76</v>
      </c>
      <c r="FH612" s="414" t="s">
        <v>518</v>
      </c>
      <c r="FJ612" s="204"/>
      <c r="FK612" s="204">
        <f>VLOOKUP(FH612,$A$681:$F$2408,6,FALSE)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VLOOKUP(FQ612,$A$681:$F$2408,6,FALSE)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VLOOKUP(FZ612,$A$681:$F$2408,6,FALSE)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VLOOKUP(GI612,$A$681:$F$2408,6,FALSE)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2287</v>
      </c>
      <c r="GT612" s="204"/>
      <c r="GU612" s="204">
        <f>VLOOKUP(GR612,$A$681:$F$2408,6,FALSE)</f>
        <v>400</v>
      </c>
      <c r="GV612" s="203" t="s">
        <v>63</v>
      </c>
      <c r="GW612" s="10">
        <f>GU612*1.4</f>
        <v>560</v>
      </c>
      <c r="GX612" s="10"/>
      <c r="GY612" s="267"/>
      <c r="GZ612" s="203" t="s">
        <v>76</v>
      </c>
      <c r="HA612" s="276" t="s">
        <v>2287</v>
      </c>
      <c r="HC612" s="204"/>
      <c r="HD612" s="204">
        <f>VLOOKUP(HA612,$A$681:$F$2408,6,FALSE)</f>
        <v>400</v>
      </c>
      <c r="HE612" s="203" t="s">
        <v>63</v>
      </c>
      <c r="HF612" s="10">
        <f>HD612*1.4</f>
        <v>560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VLOOKUP(HJ612,$A$681:$F$2408,6,FALSE)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VLOOKUP(HS612,$A$681:$F$2408,6,FALSE)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VLOOKUP(IB612,$A$681:$F$2408,6,FALSE)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VLOOKUP(IK612,$A$681:$F$2408,6,FALSE)</f>
        <v>740</v>
      </c>
      <c r="IO612" s="203" t="s">
        <v>63</v>
      </c>
      <c r="IP612" s="10">
        <f>IN612*1.4</f>
        <v>1036</v>
      </c>
      <c r="IQ612" s="10"/>
      <c r="IR612" s="267"/>
      <c r="IS612" s="203" t="s">
        <v>76</v>
      </c>
      <c r="IT612" s="276" t="s">
        <v>2287</v>
      </c>
      <c r="IV612" s="204"/>
      <c r="IW612" s="204">
        <f>VLOOKUP(IT612,$A$681:$F$2408,6,FALSE)</f>
        <v>400</v>
      </c>
      <c r="IX612" s="203" t="s">
        <v>63</v>
      </c>
      <c r="IY612" s="10">
        <f>IW612*1.4</f>
        <v>560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VLOOKUP(JC612,$A$681:$F$2408,6,FALSE)</f>
        <v>740</v>
      </c>
      <c r="JG612" s="203" t="s">
        <v>63</v>
      </c>
      <c r="JH612" s="10">
        <f>JF612*1.4</f>
        <v>1036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VLOOKUP(JL612,$A$681:$F$2408,6,FALSE)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VLOOKUP(JU612,$A$681:$F$2408,6,FALSE)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VLOOKUP(KD612,$A$681:$F$2408,6,FALSE)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VLOOKUP(KM612,$A$681:$F$2408,6,FALSE)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2287</v>
      </c>
      <c r="KX612" s="204"/>
      <c r="KY612" s="204">
        <f>VLOOKUP(KV612,$A$681:$F$2408,6,FALSE)</f>
        <v>400</v>
      </c>
      <c r="KZ612" s="203" t="s">
        <v>63</v>
      </c>
      <c r="LA612" s="10">
        <f>KY612*1.4</f>
        <v>560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VLOOKUP(LE612,$A$681:$F$2408,6,FALSE)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VLOOKUP(LN612,$A$681:$F$2408,6,FALSE)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VLOOKUP(LW612,$A$681:$F$2408,6,FALSE)</f>
        <v>538</v>
      </c>
      <c r="MA612" s="203" t="s">
        <v>63</v>
      </c>
      <c r="MB612" s="10">
        <f>LZ612*1.4</f>
        <v>753.19999999999993</v>
      </c>
      <c r="MC612" s="10"/>
      <c r="MD612" s="267"/>
      <c r="ME612" s="203" t="s">
        <v>76</v>
      </c>
      <c r="MF612" s="276" t="s">
        <v>2287</v>
      </c>
      <c r="MH612" s="204"/>
      <c r="MI612" s="204">
        <f>VLOOKUP(MF612,$A$681:$F$2408,6,FALSE)</f>
        <v>400</v>
      </c>
      <c r="MJ612" s="203" t="s">
        <v>63</v>
      </c>
      <c r="MK612" s="10">
        <f>MI612*1.4</f>
        <v>560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VLOOKUP(MO612,$A$681:$F$2408,6,FALSE)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VLOOKUP(MX612,$A$681:$F$2408,6,FALSE)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2287</v>
      </c>
      <c r="NI612" s="204"/>
      <c r="NJ612" s="204">
        <f>VLOOKUP(NG612,$A$681:$F$2408,6,FALSE)</f>
        <v>400</v>
      </c>
      <c r="NK612" s="203" t="s">
        <v>63</v>
      </c>
      <c r="NL612" s="10">
        <f>NJ612*1.4</f>
        <v>560</v>
      </c>
      <c r="NM612" s="10"/>
      <c r="NN612" s="267"/>
      <c r="NO612" s="203" t="s">
        <v>76</v>
      </c>
      <c r="NP612" s="417" t="s">
        <v>1263</v>
      </c>
      <c r="NR612" s="204"/>
      <c r="NS612" s="204">
        <f>VLOOKUP(NP612,$A$681:$F$2408,6,FALSE)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VLOOKUP(NY612,$A$681:$F$2408,6,FALSE)</f>
        <v>79</v>
      </c>
      <c r="OC612" s="203" t="s">
        <v>63</v>
      </c>
      <c r="OD612" s="10">
        <f>OB612*1.4</f>
        <v>110.6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VLOOKUP(OH612,$A$681:$F$2408,6,FALSE)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17" t="s">
        <v>423</v>
      </c>
      <c r="OS612" s="204"/>
      <c r="OT612" s="204">
        <f>VLOOKUP(OQ612,$A$681:$F$2408,6,FALSE)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640</v>
      </c>
      <c r="PB612" s="204"/>
      <c r="PC612" s="204">
        <f>VLOOKUP(OZ612,$A$681:$F$2408,6,FALSE)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VLOOKUP(PI612,$A$681:$F$2408,6,FALSE)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VLOOKUP(PR612,$A$681:$F$2408,6,FALSE)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VLOOKUP(QA612,$A$681:$F$2408,6,FALSE)</f>
        <v>56</v>
      </c>
      <c r="QE612" s="203" t="s">
        <v>63</v>
      </c>
      <c r="QF612" s="10">
        <f>QD612*1.4</f>
        <v>78.399999999999991</v>
      </c>
      <c r="QG612" s="10"/>
      <c r="QH612" s="267"/>
      <c r="QI612" s="203" t="s">
        <v>76</v>
      </c>
      <c r="QJ612" s="276" t="s">
        <v>2287</v>
      </c>
      <c r="QL612" s="204"/>
      <c r="QM612" s="204">
        <f>VLOOKUP(QJ612,$A$681:$F$2408,6,FALSE)</f>
        <v>400</v>
      </c>
      <c r="QN612" s="203" t="s">
        <v>63</v>
      </c>
      <c r="QO612" s="10">
        <f>QM612*1.4</f>
        <v>560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VLOOKUP(QS612,$A$681:$F$2408,6,FALSE)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VLOOKUP(RB612,$A$681:$F$2408,6,FALSE)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VLOOKUP(RK612,$A$681:$F$2408,6,FALSE)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VLOOKUP(RT612,$A$681:$F$2408,6,FALSE)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VLOOKUP(SC612,$A$681:$F$2408,6,FALSE)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VLOOKUP(SL612,$A$681:$F$2408,6,FALSE)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VLOOKUP(SU612,$A$681:$F$2408,6,FALSE)</f>
        <v>740</v>
      </c>
      <c r="SY612" s="203" t="s">
        <v>63</v>
      </c>
      <c r="SZ612" s="10">
        <f>SX612*1.4</f>
        <v>1036</v>
      </c>
      <c r="TA612" s="10"/>
      <c r="TB612" s="273"/>
      <c r="TC612" s="203" t="s">
        <v>76</v>
      </c>
      <c r="TD612" s="421" t="s">
        <v>1263</v>
      </c>
      <c r="TF612" s="204"/>
      <c r="TG612" s="204">
        <f>VLOOKUP(TD612,$A$681:$F$2408,6,FALSE)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1263</v>
      </c>
      <c r="TO612" s="204"/>
      <c r="TP612" s="204">
        <f>VLOOKUP(TM612,$A$681:$F$2408,6,FALSE)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2287</v>
      </c>
      <c r="TX612" s="204"/>
      <c r="TY612" s="204">
        <f>VLOOKUP(TV612,$A$681:$F$2408,6,FALSE)</f>
        <v>400</v>
      </c>
      <c r="TZ612" s="203" t="s">
        <v>63</v>
      </c>
      <c r="UA612" s="10">
        <f>TY612*1.4</f>
        <v>560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VLOOKUP(UE612,$A$681:$F$2408,6,FALSE)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VLOOKUP(UN612,$A$681:$F$2408,6,FALSE)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VLOOKUP(UW612,$A$681:$F$2408,6,FALSE)</f>
        <v>740</v>
      </c>
      <c r="VA612" s="203" t="s">
        <v>63</v>
      </c>
      <c r="VB612" s="10">
        <f>UZ612*1.4</f>
        <v>1036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VLOOKUP(VF612,$A$681:$F$2408,6,FALSE)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VLOOKUP(VO612,$A$681:$F$2408,6,FALSE)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VLOOKUP(VX612,$A$681:$F$2408,6,FALSE)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VLOOKUP(WG612,$A$681:$F$2408,6,FALSE)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VLOOKUP(WP612,$A$681:$F$2408,6,FALSE)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VLOOKUP(WY612,$A$681:$F$2408,6,FALSE)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VLOOKUP(XH612,$A$681:$F$2408,6,FALSE)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2287</v>
      </c>
      <c r="XS612" s="204"/>
      <c r="XT612" s="204">
        <f>VLOOKUP(XQ612,$A$681:$F$2408,6,FALSE)</f>
        <v>400</v>
      </c>
      <c r="XU612" s="203" t="s">
        <v>63</v>
      </c>
      <c r="XV612" s="10">
        <f>XT612*1.4</f>
        <v>560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VLOOKUP(XZ612,$A$681:$F$2408,6,FALSE)</f>
        <v>278</v>
      </c>
      <c r="YD612" s="203" t="s">
        <v>63</v>
      </c>
      <c r="YE612" s="10">
        <f>YC612*1.4</f>
        <v>389.2</v>
      </c>
      <c r="YG612" s="273"/>
      <c r="YH612" s="203" t="s">
        <v>76</v>
      </c>
      <c r="YI612" s="278" t="s">
        <v>183</v>
      </c>
      <c r="YK612" s="204"/>
      <c r="YL612" s="204" t="e">
        <f>VLOOKUP(YI612,$A$681:$F$2408,6,FALSE)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VLOOKUP(YR612,$A$681:$F$2408,6,FALSE)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518</v>
      </c>
      <c r="ZC612" s="204"/>
      <c r="ZD612" s="204">
        <f>VLOOKUP(ZA612,$A$681:$F$2408,6,FALSE)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422</v>
      </c>
      <c r="ZL612" s="204"/>
      <c r="ZM612" s="204">
        <f>VLOOKUP(ZJ612,$A$681:$F$2408,6,FALSE)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VLOOKUP(ZS612,$A$681:$F$2408,6,FALSE)</f>
        <v>740</v>
      </c>
      <c r="ZW612" s="203" t="s">
        <v>63</v>
      </c>
      <c r="ZX612" s="10">
        <f>ZV612*1.4</f>
        <v>1036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VLOOKUP(AAB612,$A$681:$F$2408,6,FALSE)</f>
        <v>278</v>
      </c>
      <c r="AAF612" s="203" t="s">
        <v>63</v>
      </c>
      <c r="AAG612" s="10">
        <f>AAE612*1.4</f>
        <v>389.2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VLOOKUP(AAK612,$A$681:$F$2408,6,FALSE)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2287</v>
      </c>
      <c r="AAV612" s="204"/>
      <c r="AAW612" s="204">
        <f>VLOOKUP(AAT612,$A$681:$F$2408,6,FALSE)</f>
        <v>400</v>
      </c>
      <c r="AAX612" s="203" t="s">
        <v>63</v>
      </c>
      <c r="AAY612" s="10">
        <f>AAW612*1.4</f>
        <v>560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VLOOKUP(ABC612,$A$681:$F$2408,6,FALSE)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VLOOKUP(ABL612,$A$681:$F$2408,6,FALSE)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VLOOKUP(ABU612,$A$681:$F$2408,6,FALSE)</f>
        <v>740</v>
      </c>
      <c r="ABY612" s="203" t="s">
        <v>63</v>
      </c>
      <c r="ABZ612" s="10">
        <f>ABX612*1.4</f>
        <v>1036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VLOOKUP(ACD612,$A$681:$F$2408,6,FALSE)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VLOOKUP(ACM612,$A$681:$F$2408,6,FALSE)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VLOOKUP(ACV612,$A$681:$F$2408,6,FALSE)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VLOOKUP(ADE612,$A$681:$F$2408,6,FALSE)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VLOOKUP(ADN612,$A$681:$F$2408,6,FALSE)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VLOOKUP(ADW612,$A$681:$F$2408,6,FALSE)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VLOOKUP(AEF612,$A$681:$F$2408,6,FALSE)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VLOOKUP(AEO612,$A$681:$F$2408,6,FALSE)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VLOOKUP(AEX612,$A$681:$F$2408,6,FALSE)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VLOOKUP(AFG612,$A$681:$F$2408,6,FALSE)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VLOOKUP(AFP612,$A$681:$F$2408,6,FALSE)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VLOOKUP(AFY612,$A$681:$F$2408,6,FALSE)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VLOOKUP(AGH612,$A$681:$F$2408,6,FALSE)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VLOOKUP(AGQ612,$A$681:$F$2408,6,FALSE)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VLOOKUP(AGZ612,$A$681:$F$2408,6,FALSE)</f>
        <v>56</v>
      </c>
      <c r="AHD612" s="203" t="s">
        <v>63</v>
      </c>
      <c r="AHE612" s="10">
        <f>AHC612*1.4</f>
        <v>78.399999999999991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VLOOKUP(AHI612,$A$681:$F$2408,6,FALSE)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VLOOKUP(AHR612,$A$681:$F$2408,6,FALSE)</f>
        <v>294</v>
      </c>
      <c r="AHV612" s="203" t="s">
        <v>63</v>
      </c>
      <c r="AHW612" s="10">
        <f>AHU612*1.4</f>
        <v>411.59999999999997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VLOOKUP(AIA612,$A$681:$F$2408,6,FALSE)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VLOOKUP(AIJ612,$A$681:$F$2408,6,FALSE)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VLOOKUP(AIS612,$A$681:$F$2408,6,FALSE)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VLOOKUP(AJB612,$A$681:$F$2408,6,FALSE)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2287</v>
      </c>
      <c r="AJM612" s="204"/>
      <c r="AJN612" s="204">
        <f>VLOOKUP(AJK612,$A$681:$F$2408,6,FALSE)</f>
        <v>400</v>
      </c>
      <c r="AJO612" s="203" t="s">
        <v>63</v>
      </c>
      <c r="AJP612" s="10">
        <f>AJN612*1.4</f>
        <v>560</v>
      </c>
      <c r="AJQ612" s="10"/>
      <c r="AJR612" s="273"/>
      <c r="AJS612" s="203" t="s">
        <v>76</v>
      </c>
      <c r="AJT612" s="424" t="s">
        <v>581</v>
      </c>
      <c r="AJV612" s="204"/>
      <c r="AJW612" s="204">
        <f>VLOOKUP(AJT612,$A$681:$F$2408,6,FALSE)</f>
        <v>79</v>
      </c>
      <c r="AJX612" s="203" t="s">
        <v>63</v>
      </c>
      <c r="AJY612" s="10">
        <f>AJW612*1.4</f>
        <v>110.6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VLOOKUP(AKC612,$A$681:$F$2408,6,FALSE)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VLOOKUP(AKL612,$A$681:$F$2408,6,FALSE)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VLOOKUP(AKU612,$A$681:$F$2408,6,FALSE)</f>
        <v>294</v>
      </c>
      <c r="AKY612" s="203" t="s">
        <v>63</v>
      </c>
      <c r="AKZ612" s="10">
        <f>AKX612*1.4</f>
        <v>411.59999999999997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VLOOKUP(ALD612,$A$681:$F$2408,6,FALSE)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VLOOKUP(ALM612,$A$681:$F$2408,6,FALSE)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VLOOKUP(ALV612,$A$681:$F$2408,6,FALSE)</f>
        <v>740</v>
      </c>
      <c r="ALZ612" s="203" t="s">
        <v>63</v>
      </c>
      <c r="AMA612" s="10">
        <f>ALY612*1.4</f>
        <v>1036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VLOOKUP(AME612,$A$681:$F$2408,6,FALSE)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VLOOKUP(AMN612,$A$681:$F$2408,6,FALSE)</f>
        <v>278</v>
      </c>
      <c r="AMR612" s="203" t="s">
        <v>63</v>
      </c>
      <c r="AMS612" s="10">
        <f>AMQ612*1.4</f>
        <v>389.2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VLOOKUP(AMW612,$A$681:$F$2408,6,FALSE)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VLOOKUP(ANF612,$A$681:$F$2408,6,FALSE)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VLOOKUP(ANO612,$A$681:$F$2408,6,FALSE)</f>
        <v>278</v>
      </c>
      <c r="ANS612" s="203" t="s">
        <v>63</v>
      </c>
      <c r="ANT612" s="10">
        <f>ANR612*1.4</f>
        <v>389.2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VLOOKUP(ANX612,$A$681:$F$2408,6,FALSE)</f>
        <v>740</v>
      </c>
      <c r="AOB612" s="203" t="s">
        <v>63</v>
      </c>
      <c r="AOC612" s="10">
        <f>AOA612*1.4</f>
        <v>1036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VLOOKUP(AOG612,$A$681:$F$2408,6,FALSE)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VLOOKUP(AOP612,$A$681:$F$2408,6,FALSE)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VLOOKUP(AOY612,$A$681:$F$2408,6,FALSE)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VLOOKUP(APH612,$A$681:$F$2408,6,FALSE)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VLOOKUP(APQ612,$A$681:$F$2408,6,FALSE)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VLOOKUP(APZ612,$A$681:$F$2408,6,FALSE)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VLOOKUP(B613,$A$681:$F$2408,6,FALSE)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VLOOKUP(K613,$A$681:$F$2408,6,FALSE)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VLOOKUP(T613,$A$681:$F$2408,6,FALSE)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VLOOKUP(AC613,$A$681:$F$2408,6,FALSE)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VLOOKUP(AL613,$A$681:$F$2408,6,FALSE)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VLOOKUP(AU613,$A$681:$F$2408,6,FALSE)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VLOOKUP(BD613,$A$681:$F$2408,6,FALSE)</f>
        <v>294</v>
      </c>
      <c r="BH613" s="203" t="s">
        <v>65</v>
      </c>
      <c r="BI613" s="10">
        <f>BG613*1.3</f>
        <v>382.2</v>
      </c>
      <c r="BJ613" s="10"/>
      <c r="BK613" s="267"/>
      <c r="BL613" s="203" t="s">
        <v>77</v>
      </c>
      <c r="BM613" s="276" t="s">
        <v>2287</v>
      </c>
      <c r="BO613" s="204"/>
      <c r="BP613" s="204">
        <f>VLOOKUP(BM613,$A$681:$F$2408,6,FALSE)</f>
        <v>400</v>
      </c>
      <c r="BQ613" s="203" t="s">
        <v>65</v>
      </c>
      <c r="BR613" s="10">
        <f>BP613*1.3</f>
        <v>520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VLOOKUP(BV613,$A$681:$F$2408,6,FALSE)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VLOOKUP(CE613,$A$681:$F$2408,6,FALSE)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VLOOKUP(CN613,$A$681:$F$2408,6,FALSE)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VLOOKUP(CW613,$A$681:$F$2408,6,FALSE)</f>
        <v>740</v>
      </c>
      <c r="DA613" s="203" t="s">
        <v>65</v>
      </c>
      <c r="DB613" s="10">
        <f>CZ613*1.3</f>
        <v>962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VLOOKUP(DF613,$A$681:$F$2408,6,FALSE)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VLOOKUP(DO613,$A$681:$F$2408,6,FALSE)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VLOOKUP(DX613,$A$681:$F$2408,6,FALSE)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VLOOKUP(EG613,$A$681:$F$2408,6,FALSE)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VLOOKUP(EP613,$A$681:$F$2408,6,FALSE)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VLOOKUP(EY613,$A$681:$F$2408,6,FALSE)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529</v>
      </c>
      <c r="FJ613" s="204"/>
      <c r="FK613" s="204">
        <f>VLOOKUP(FH613,$A$681:$F$2408,6,FALSE)</f>
        <v>294</v>
      </c>
      <c r="FL613" s="203" t="s">
        <v>65</v>
      </c>
      <c r="FM613" s="10">
        <f>FK613*1.3</f>
        <v>382.2</v>
      </c>
      <c r="FN613" s="10"/>
      <c r="FO613" s="267"/>
      <c r="FP613" s="203" t="s">
        <v>77</v>
      </c>
      <c r="FQ613" s="276" t="s">
        <v>2287</v>
      </c>
      <c r="FS613" s="204"/>
      <c r="FT613" s="204">
        <f>VLOOKUP(FQ613,$A$681:$F$2408,6,FALSE)</f>
        <v>400</v>
      </c>
      <c r="FU613" s="203" t="s">
        <v>65</v>
      </c>
      <c r="FV613" s="10">
        <f>FT613*1.3</f>
        <v>520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VLOOKUP(FZ613,$A$681:$F$2408,6,FALSE)</f>
        <v>740</v>
      </c>
      <c r="GD613" s="203" t="s">
        <v>65</v>
      </c>
      <c r="GE613" s="10">
        <f>GC613*1.3</f>
        <v>962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VLOOKUP(GI613,$A$681:$F$2408,6,FALSE)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VLOOKUP(GR613,$A$681:$F$2408,6,FALSE)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VLOOKUP(HA613,$A$681:$F$2408,6,FALSE)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VLOOKUP(HJ613,$A$681:$F$2408,6,FALSE)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VLOOKUP(HS613,$A$681:$F$2408,6,FALSE)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VLOOKUP(IB613,$A$681:$F$2408,6,FALSE)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VLOOKUP(IK613,$A$681:$F$2408,6,FALSE)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VLOOKUP(IT613,$A$681:$F$2408,6,FALSE)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VLOOKUP(JC613,$A$681:$F$2408,6,FALSE)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VLOOKUP(JL613,$A$681:$F$2408,6,FALSE)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VLOOKUP(JU613,$A$681:$F$2408,6,FALSE)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VLOOKUP(KD613,$A$681:$F$2408,6,FALSE)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VLOOKUP(KM613,$A$681:$F$2408,6,FALSE)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VLOOKUP(KV613,$A$681:$F$2408,6,FALSE)</f>
        <v>56</v>
      </c>
      <c r="KZ613" s="203" t="s">
        <v>65</v>
      </c>
      <c r="LA613" s="10">
        <f>KY613*1.3</f>
        <v>72.8</v>
      </c>
      <c r="LB613" s="10"/>
      <c r="LC613" s="267"/>
      <c r="LD613" s="203" t="s">
        <v>77</v>
      </c>
      <c r="LE613" s="276" t="s">
        <v>2287</v>
      </c>
      <c r="LG613" s="204"/>
      <c r="LH613" s="204">
        <f>VLOOKUP(LE613,$A$681:$F$2408,6,FALSE)</f>
        <v>400</v>
      </c>
      <c r="LI613" s="203" t="s">
        <v>65</v>
      </c>
      <c r="LJ613" s="10">
        <f>LH613*1.3</f>
        <v>520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VLOOKUP(LN613,$A$681:$F$2408,6,FALSE)</f>
        <v>740</v>
      </c>
      <c r="LR613" s="203" t="s">
        <v>65</v>
      </c>
      <c r="LS613" s="10">
        <f>LQ613*1.3</f>
        <v>962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VLOOKUP(LW613,$A$681:$F$2408,6,FALSE)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VLOOKUP(MF613,$A$681:$F$2408,6,FALSE)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VLOOKUP(MO613,$A$681:$F$2408,6,FALSE)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VLOOKUP(MX613,$A$681:$F$2408,6,FALSE)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VLOOKUP(NG613,$A$681:$F$2408,6,FALSE)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462</v>
      </c>
      <c r="NR613" s="204"/>
      <c r="NS613" s="204">
        <f>VLOOKUP(NP613,$A$681:$F$2408,6,FALSE)</f>
        <v>278</v>
      </c>
      <c r="NT613" s="203" t="s">
        <v>65</v>
      </c>
      <c r="NU613" s="10">
        <f>NS613*1.3</f>
        <v>361.40000000000003</v>
      </c>
      <c r="NV613" s="10"/>
      <c r="NW613" s="267"/>
      <c r="NX613" s="203" t="s">
        <v>77</v>
      </c>
      <c r="NY613" s="276" t="s">
        <v>2287</v>
      </c>
      <c r="OA613" s="204"/>
      <c r="OB613" s="204">
        <f>VLOOKUP(NY613,$A$681:$F$2408,6,FALSE)</f>
        <v>400</v>
      </c>
      <c r="OC613" s="203" t="s">
        <v>65</v>
      </c>
      <c r="OD613" s="10">
        <f>OB613*1.3</f>
        <v>520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VLOOKUP(OH613,$A$681:$F$2408,6,FALSE)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2287</v>
      </c>
      <c r="OS613" s="204"/>
      <c r="OT613" s="204">
        <f>VLOOKUP(OQ613,$A$681:$F$2408,6,FALSE)</f>
        <v>400</v>
      </c>
      <c r="OU613" s="203" t="s">
        <v>65</v>
      </c>
      <c r="OV613" s="10">
        <f>OT613*1.3</f>
        <v>520</v>
      </c>
      <c r="OW613" s="10"/>
      <c r="OX613" s="267"/>
      <c r="OY613" s="203" t="s">
        <v>77</v>
      </c>
      <c r="OZ613" s="421" t="s">
        <v>1247</v>
      </c>
      <c r="PB613" s="204"/>
      <c r="PC613" s="204">
        <f>VLOOKUP(OZ613,$A$681:$F$2408,6,FALSE)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VLOOKUP(PI613,$A$681:$F$2408,6,FALSE)</f>
        <v>278</v>
      </c>
      <c r="PM613" s="203" t="s">
        <v>65</v>
      </c>
      <c r="PN613" s="10">
        <f>PL613*1.3</f>
        <v>361.40000000000003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VLOOKUP(PR613,$A$681:$F$2408,6,FALSE)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VLOOKUP(QA613,$A$681:$F$2408,6,FALSE)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VLOOKUP(QJ613,$A$681:$F$2408,6,FALSE)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VLOOKUP(QS613,$A$681:$F$2408,6,FALSE)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VLOOKUP(RB613,$A$681:$F$2408,6,FALSE)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VLOOKUP(RK613,$A$681:$F$2408,6,FALSE)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VLOOKUP(RT613,$A$681:$F$2408,6,FALSE)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VLOOKUP(SC613,$A$681:$F$2408,6,FALSE)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2287</v>
      </c>
      <c r="SN613" s="204"/>
      <c r="SO613" s="204">
        <f>VLOOKUP(SL613,$A$681:$F$2408,6,FALSE)</f>
        <v>400</v>
      </c>
      <c r="SP613" s="203" t="s">
        <v>65</v>
      </c>
      <c r="SQ613" s="10">
        <f>SO613*1.3</f>
        <v>520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VLOOKUP(SU613,$A$681:$F$2408,6,FALSE)</f>
        <v>79</v>
      </c>
      <c r="SY613" s="203" t="s">
        <v>65</v>
      </c>
      <c r="SZ613" s="10">
        <f>SX613*1.3</f>
        <v>102.7</v>
      </c>
      <c r="TA613" s="10"/>
      <c r="TB613" s="273"/>
      <c r="TC613" s="203" t="s">
        <v>77</v>
      </c>
      <c r="TD613" s="421" t="s">
        <v>465</v>
      </c>
      <c r="TF613" s="204"/>
      <c r="TG613" s="204">
        <f>VLOOKUP(TD613,$A$681:$F$2408,6,FALSE)</f>
        <v>740</v>
      </c>
      <c r="TH613" s="203" t="s">
        <v>65</v>
      </c>
      <c r="TI613" s="10">
        <f>TG613*1.3</f>
        <v>962</v>
      </c>
      <c r="TK613" s="273"/>
      <c r="TL613" s="203" t="s">
        <v>77</v>
      </c>
      <c r="TM613" s="276" t="s">
        <v>604</v>
      </c>
      <c r="TO613" s="204"/>
      <c r="TP613" s="204">
        <f>VLOOKUP(TM613,$A$681:$F$2408,6,FALSE)</f>
        <v>538</v>
      </c>
      <c r="TQ613" s="203" t="s">
        <v>65</v>
      </c>
      <c r="TR613" s="10">
        <f>TP613*1.3</f>
        <v>699.4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VLOOKUP(TV613,$A$681:$F$2408,6,FALSE)</f>
        <v>56</v>
      </c>
      <c r="TZ613" s="203" t="s">
        <v>65</v>
      </c>
      <c r="UA613" s="10">
        <f>TY613*1.3</f>
        <v>72.8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VLOOKUP(UE613,$A$681:$F$2408,6,FALSE)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VLOOKUP(UN613,$A$681:$F$2408,6,FALSE)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VLOOKUP(UW613,$A$681:$F$2408,6,FALSE)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VLOOKUP(VF613,$A$681:$F$2408,6,FALSE)</f>
        <v>740</v>
      </c>
      <c r="VJ613" s="203" t="s">
        <v>65</v>
      </c>
      <c r="VK613" s="10">
        <f>VI613*1.3</f>
        <v>962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VLOOKUP(VO613,$A$681:$F$2408,6,FALSE)</f>
        <v>294</v>
      </c>
      <c r="VS613" s="203" t="s">
        <v>65</v>
      </c>
      <c r="VT613" s="10">
        <f>VR613*1.3</f>
        <v>382.2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VLOOKUP(VX613,$A$681:$F$2408,6,FALSE)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VLOOKUP(WG613,$A$681:$F$2408,6,FALSE)</f>
        <v>312</v>
      </c>
      <c r="WK613" s="203" t="s">
        <v>65</v>
      </c>
      <c r="WL613" s="10">
        <f>WJ613*1.3</f>
        <v>405.6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VLOOKUP(WP613,$A$681:$F$2408,6,FALSE)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VLOOKUP(WY613,$A$681:$F$2408,6,FALSE)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2287</v>
      </c>
      <c r="XJ613" s="204"/>
      <c r="XK613" s="204">
        <f>VLOOKUP(XH613,$A$681:$F$2408,6,FALSE)</f>
        <v>400</v>
      </c>
      <c r="XL613" s="203" t="s">
        <v>65</v>
      </c>
      <c r="XM613" s="10">
        <f>XK613*1.3</f>
        <v>520</v>
      </c>
      <c r="XO613" s="273"/>
      <c r="XP613" s="203" t="s">
        <v>77</v>
      </c>
      <c r="XQ613" s="276" t="s">
        <v>640</v>
      </c>
      <c r="XS613" s="204"/>
      <c r="XT613" s="204">
        <f>VLOOKUP(XQ613,$A$681:$F$2408,6,FALSE)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VLOOKUP(XZ613,$A$681:$F$2408,6,FALSE)</f>
        <v>294</v>
      </c>
      <c r="YD613" s="203" t="s">
        <v>65</v>
      </c>
      <c r="YE613" s="10">
        <f>YC613*1.3</f>
        <v>382.2</v>
      </c>
      <c r="YG613" s="273"/>
      <c r="YH613" s="203" t="s">
        <v>77</v>
      </c>
      <c r="YI613" s="278" t="s">
        <v>183</v>
      </c>
      <c r="YK613" s="204"/>
      <c r="YL613" s="204" t="e">
        <f>VLOOKUP(YI613,$A$681:$F$2408,6,FALSE)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VLOOKUP(YR613,$A$681:$F$2408,6,FALSE)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2287</v>
      </c>
      <c r="ZC613" s="204"/>
      <c r="ZD613" s="204">
        <f>VLOOKUP(ZA613,$A$681:$F$2408,6,FALSE)</f>
        <v>400</v>
      </c>
      <c r="ZE613" s="203" t="s">
        <v>65</v>
      </c>
      <c r="ZF613" s="10">
        <f>ZD613*1.3</f>
        <v>520</v>
      </c>
      <c r="ZH613" s="273"/>
      <c r="ZI613" s="203" t="s">
        <v>77</v>
      </c>
      <c r="ZJ613" s="276" t="s">
        <v>462</v>
      </c>
      <c r="ZL613" s="204"/>
      <c r="ZM613" s="204">
        <f>VLOOKUP(ZJ613,$A$681:$F$2408,6,FALSE)</f>
        <v>278</v>
      </c>
      <c r="ZN613" s="203" t="s">
        <v>65</v>
      </c>
      <c r="ZO613" s="10">
        <f>ZM613*1.3</f>
        <v>361.40000000000003</v>
      </c>
      <c r="ZQ613" s="273"/>
      <c r="ZR613" s="203" t="s">
        <v>77</v>
      </c>
      <c r="ZS613" s="276" t="s">
        <v>529</v>
      </c>
      <c r="ZU613" s="204"/>
      <c r="ZV613" s="204">
        <f>VLOOKUP(ZS613,$A$681:$F$2408,6,FALSE)</f>
        <v>294</v>
      </c>
      <c r="ZW613" s="203" t="s">
        <v>65</v>
      </c>
      <c r="ZX613" s="10">
        <f>ZV613*1.3</f>
        <v>382.2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VLOOKUP(AAB613,$A$681:$F$2408,6,FALSE)</f>
        <v>312</v>
      </c>
      <c r="AAF613" s="203" t="s">
        <v>65</v>
      </c>
      <c r="AAG613" s="10">
        <f>AAE613*1.3</f>
        <v>405.6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VLOOKUP(AAK613,$A$681:$F$2408,6,FALSE)</f>
        <v>312</v>
      </c>
      <c r="AAO613" s="203" t="s">
        <v>65</v>
      </c>
      <c r="AAP613" s="10">
        <f>AAN613*1.3</f>
        <v>405.6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VLOOKUP(AAT613,$A$681:$F$2408,6,FALSE)</f>
        <v>294</v>
      </c>
      <c r="AAX613" s="203" t="s">
        <v>65</v>
      </c>
      <c r="AAY613" s="10">
        <f>AAW613*1.3</f>
        <v>382.2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VLOOKUP(ABC613,$A$681:$F$2408,6,FALSE)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VLOOKUP(ABL613,$A$681:$F$2408,6,FALSE)</f>
        <v>740</v>
      </c>
      <c r="ABP613" s="203" t="s">
        <v>65</v>
      </c>
      <c r="ABQ613" s="10">
        <f>ABO613*1.3</f>
        <v>962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VLOOKUP(ABU613,$A$681:$F$2408,6,FALSE)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VLOOKUP(ACD613,$A$681:$F$2408,6,FALSE)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VLOOKUP(ACM613,$A$681:$F$2408,6,FALSE)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VLOOKUP(ACV613,$A$681:$F$2408,6,FALSE)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VLOOKUP(ADE613,$A$681:$F$2408,6,FALSE)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VLOOKUP(ADN613,$A$681:$F$2408,6,FALSE)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VLOOKUP(ADW613,$A$681:$F$2408,6,FALSE)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VLOOKUP(AEF613,$A$681:$F$2408,6,FALSE)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VLOOKUP(AEO613,$A$681:$F$2408,6,FALSE)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VLOOKUP(AEX613,$A$681:$F$2408,6,FALSE)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VLOOKUP(AFG613,$A$681:$F$2408,6,FALSE)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VLOOKUP(AFP613,$A$681:$F$2408,6,FALSE)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VLOOKUP(AFY613,$A$681:$F$2408,6,FALSE)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VLOOKUP(AGH613,$A$681:$F$2408,6,FALSE)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VLOOKUP(AGQ613,$A$681:$F$2408,6,FALSE)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VLOOKUP(AGZ613,$A$681:$F$2408,6,FALSE)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VLOOKUP(AHI613,$A$681:$F$2408,6,FALSE)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2287</v>
      </c>
      <c r="AHT613" s="204"/>
      <c r="AHU613" s="204">
        <f>VLOOKUP(AHR613,$A$681:$F$2408,6,FALSE)</f>
        <v>400</v>
      </c>
      <c r="AHV613" s="203" t="s">
        <v>65</v>
      </c>
      <c r="AHW613" s="10">
        <f>AHU613*1.3</f>
        <v>520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VLOOKUP(AIA613,$A$681:$F$2408,6,FALSE)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VLOOKUP(AIJ613,$A$681:$F$2408,6,FALSE)</f>
        <v>538</v>
      </c>
      <c r="AIN613" s="203" t="s">
        <v>65</v>
      </c>
      <c r="AIO613" s="10">
        <f>AIM613*1.3</f>
        <v>699.4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VLOOKUP(AIS613,$A$681:$F$2408,6,FALSE)</f>
        <v>740</v>
      </c>
      <c r="AIW613" s="203" t="s">
        <v>65</v>
      </c>
      <c r="AIX613" s="10">
        <f>AIV613*1.3</f>
        <v>962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VLOOKUP(AJB613,$A$681:$F$2408,6,FALSE)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VLOOKUP(AJK613,$A$681:$F$2408,6,FALSE)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1263</v>
      </c>
      <c r="AJV613" s="204"/>
      <c r="AJW613" s="204">
        <f>VLOOKUP(AJT613,$A$681:$F$2408,6,FALSE)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VLOOKUP(AKC613,$A$681:$F$2408,6,FALSE)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VLOOKUP(AKL613,$A$681:$F$2408,6,FALSE)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VLOOKUP(AKU613,$A$681:$F$2408,6,FALSE)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VLOOKUP(ALD613,$A$681:$F$2408,6,FALSE)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2287</v>
      </c>
      <c r="ALO613" s="204"/>
      <c r="ALP613" s="204">
        <f>VLOOKUP(ALM613,$A$681:$F$2408,6,FALSE)</f>
        <v>400</v>
      </c>
      <c r="ALQ613" s="203" t="s">
        <v>65</v>
      </c>
      <c r="ALR613" s="10">
        <f>ALP613*1.3</f>
        <v>520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VLOOKUP(ALV613,$A$681:$F$2408,6,FALSE)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VLOOKUP(AME613,$A$681:$F$2408,6,FALSE)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VLOOKUP(AMN613,$A$681:$F$2408,6,FALSE)</f>
        <v>294</v>
      </c>
      <c r="AMR613" s="203" t="s">
        <v>65</v>
      </c>
      <c r="AMS613" s="10">
        <f>AMQ613*1.3</f>
        <v>382.2</v>
      </c>
      <c r="AMT613" s="10"/>
      <c r="AMU613" s="273"/>
      <c r="AMV613" s="203" t="s">
        <v>77</v>
      </c>
      <c r="AMW613" s="276" t="s">
        <v>2287</v>
      </c>
      <c r="AMY613" s="204"/>
      <c r="AMZ613" s="204">
        <f>VLOOKUP(AMW613,$A$681:$F$2408,6,FALSE)</f>
        <v>400</v>
      </c>
      <c r="ANA613" s="203" t="s">
        <v>65</v>
      </c>
      <c r="ANB613" s="10">
        <f>AMZ613*1.3</f>
        <v>520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VLOOKUP(ANF613,$A$681:$F$2408,6,FALSE)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VLOOKUP(ANO613,$A$681:$F$2408,6,FALSE)</f>
        <v>538</v>
      </c>
      <c r="ANS613" s="203" t="s">
        <v>65</v>
      </c>
      <c r="ANT613" s="10">
        <f>ANR613*1.3</f>
        <v>699.4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VLOOKUP(ANX613,$A$681:$F$2408,6,FALSE)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VLOOKUP(AOG613,$A$681:$F$2408,6,FALSE)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VLOOKUP(AOP613,$A$681:$F$2408,6,FALSE)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VLOOKUP(AOY613,$A$681:$F$2408,6,FALSE)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VLOOKUP(APH613,$A$681:$F$2408,6,FALSE)</f>
        <v>740</v>
      </c>
      <c r="APL613" s="203" t="s">
        <v>65</v>
      </c>
      <c r="APM613" s="10">
        <f>APK613*1.3</f>
        <v>962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VLOOKUP(APQ613,$A$681:$F$2408,6,FALSE)</f>
        <v>294</v>
      </c>
      <c r="APU613" s="203" t="s">
        <v>65</v>
      </c>
      <c r="APV613" s="10">
        <f>APT613*1.3</f>
        <v>382.2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VLOOKUP(APZ613,$A$681:$F$2408,6,FALSE)</f>
        <v>79</v>
      </c>
      <c r="AQD613" s="203" t="s">
        <v>65</v>
      </c>
      <c r="AQE613" s="10">
        <f>AQC613*1.3</f>
        <v>102.7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VLOOKUP(B614,$A$681:$F$2408,6,FALSE)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VLOOKUP(K614,$A$681:$F$2408,6,FALSE)</f>
        <v>312</v>
      </c>
      <c r="O614" s="203" t="s">
        <v>67</v>
      </c>
      <c r="P614" s="10">
        <f>N614*1.2</f>
        <v>374.4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VLOOKUP(T614,$A$681:$F$2408,6,FALSE)</f>
        <v>740</v>
      </c>
      <c r="X614" s="203" t="s">
        <v>67</v>
      </c>
      <c r="Y614" s="10">
        <f>W614*1.2</f>
        <v>888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VLOOKUP(AC614,$A$681:$F$2408,6,FALSE)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2287</v>
      </c>
      <c r="AN614" s="204"/>
      <c r="AO614" s="204">
        <f>VLOOKUP(AL614,$A$681:$F$2408,6,FALSE)</f>
        <v>400</v>
      </c>
      <c r="AP614" s="203" t="s">
        <v>67</v>
      </c>
      <c r="AQ614" s="10">
        <f>AO614*1.2</f>
        <v>480</v>
      </c>
      <c r="AR614" s="10"/>
      <c r="AS614" s="267"/>
      <c r="AT614" s="203" t="s">
        <v>78</v>
      </c>
      <c r="AU614" s="276" t="s">
        <v>2287</v>
      </c>
      <c r="AW614" s="204"/>
      <c r="AX614" s="204">
        <f>VLOOKUP(AU614,$A$681:$F$2408,6,FALSE)</f>
        <v>400</v>
      </c>
      <c r="AY614" s="203" t="s">
        <v>67</v>
      </c>
      <c r="AZ614" s="10">
        <f>AX614*1.2</f>
        <v>480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VLOOKUP(BD614,$A$681:$F$2408,6,FALSE)</f>
        <v>312</v>
      </c>
      <c r="BH614" s="203" t="s">
        <v>67</v>
      </c>
      <c r="BI614" s="10">
        <f>BG614*1.2</f>
        <v>374.4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VLOOKUP(BM614,$A$681:$F$2408,6,FALSE)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VLOOKUP(BV614,$A$681:$F$2408,6,FALSE)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VLOOKUP(CE614,$A$681:$F$2408,6,FALSE)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VLOOKUP(CN614,$A$681:$F$2408,6,FALSE)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2287</v>
      </c>
      <c r="CY614" s="204"/>
      <c r="CZ614" s="204">
        <f>VLOOKUP(CW614,$A$681:$F$2408,6,FALSE)</f>
        <v>400</v>
      </c>
      <c r="DA614" s="203" t="s">
        <v>67</v>
      </c>
      <c r="DB614" s="10">
        <f>CZ614*1.2</f>
        <v>480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VLOOKUP(DF614,$A$681:$F$2408,6,FALSE)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VLOOKUP(DO614,$A$681:$F$2408,6,FALSE)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VLOOKUP(DX614,$A$681:$F$2408,6,FALSE)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VLOOKUP(EG614,$A$681:$F$2408,6,FALSE)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VLOOKUP(EP614,$A$681:$F$2408,6,FALSE)</f>
        <v>294</v>
      </c>
      <c r="ET614" s="203" t="s">
        <v>67</v>
      </c>
      <c r="EU614" s="10">
        <f>ES614*1.2</f>
        <v>352.8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VLOOKUP(EY614,$A$681:$F$2408,6,FALSE)</f>
        <v>312</v>
      </c>
      <c r="FC614" s="203" t="s">
        <v>67</v>
      </c>
      <c r="FD614" s="10">
        <f>FB614*1.2</f>
        <v>374.4</v>
      </c>
      <c r="FE614" s="10"/>
      <c r="FF614" s="267"/>
      <c r="FG614" s="203" t="s">
        <v>78</v>
      </c>
      <c r="FH614" s="414" t="s">
        <v>1247</v>
      </c>
      <c r="FJ614" s="204"/>
      <c r="FK614" s="204">
        <f>VLOOKUP(FH614,$A$681:$F$2408,6,FALSE)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VLOOKUP(FQ614,$A$681:$F$2408,6,FALSE)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VLOOKUP(FZ614,$A$681:$F$2408,6,FALSE)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VLOOKUP(GI614,$A$681:$F$2408,6,FALSE)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VLOOKUP(GR614,$A$681:$F$2408,6,FALSE)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VLOOKUP(HA614,$A$681:$F$2408,6,FALSE)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VLOOKUP(HJ614,$A$681:$F$2408,6,FALSE)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VLOOKUP(HS614,$A$681:$F$2408,6,FALSE)</f>
        <v>79</v>
      </c>
      <c r="HW614" s="203" t="s">
        <v>67</v>
      </c>
      <c r="HX614" s="10">
        <f>HV614*1.2</f>
        <v>94.8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VLOOKUP(IB614,$A$681:$F$2408,6,FALSE)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2287</v>
      </c>
      <c r="IM614" s="204"/>
      <c r="IN614" s="204">
        <f>VLOOKUP(IK614,$A$681:$F$2408,6,FALSE)</f>
        <v>400</v>
      </c>
      <c r="IO614" s="203" t="s">
        <v>67</v>
      </c>
      <c r="IP614" s="10">
        <f>IN614*1.2</f>
        <v>480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VLOOKUP(IT614,$A$681:$F$2408,6,FALSE)</f>
        <v>312</v>
      </c>
      <c r="IX614" s="203" t="s">
        <v>67</v>
      </c>
      <c r="IY614" s="10">
        <f>IW614*1.2</f>
        <v>374.4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VLOOKUP(JC614,$A$681:$F$2408,6,FALSE)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VLOOKUP(JL614,$A$681:$F$2408,6,FALSE)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2287</v>
      </c>
      <c r="JW614" s="204"/>
      <c r="JX614" s="204">
        <f>VLOOKUP(JU614,$A$681:$F$2408,6,FALSE)</f>
        <v>400</v>
      </c>
      <c r="JY614" s="203" t="s">
        <v>67</v>
      </c>
      <c r="JZ614" s="10">
        <f>JX614*1.2</f>
        <v>480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VLOOKUP(KD614,$A$681:$F$2408,6,FALSE)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VLOOKUP(KM614,$A$681:$F$2408,6,FALSE)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VLOOKUP(KV614,$A$681:$F$2408,6,FALSE)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VLOOKUP(LE614,$A$681:$F$2408,6,FALSE)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VLOOKUP(LN614,$A$681:$F$2408,6,FALSE)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VLOOKUP(LW614,$A$681:$F$2408,6,FALSE)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VLOOKUP(MF614,$A$681:$F$2408,6,FALSE)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VLOOKUP(MO614,$A$681:$F$2408,6,FALSE)</f>
        <v>740</v>
      </c>
      <c r="MS614" s="203" t="s">
        <v>67</v>
      </c>
      <c r="MT614" s="10">
        <f>MR614*1.2</f>
        <v>888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VLOOKUP(MX614,$A$681:$F$2408,6,FALSE)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VLOOKUP(NG614,$A$681:$F$2408,6,FALSE)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17" t="s">
        <v>431</v>
      </c>
      <c r="NR614" s="204"/>
      <c r="NS614" s="204">
        <f>VLOOKUP(NP614,$A$681:$F$2408,6,FALSE)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VLOOKUP(NY614,$A$681:$F$2408,6,FALSE)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VLOOKUP(OH614,$A$681:$F$2408,6,FALSE)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17" t="s">
        <v>712</v>
      </c>
      <c r="OS614" s="204"/>
      <c r="OT614" s="204">
        <f>VLOOKUP(OQ614,$A$681:$F$2408,6,FALSE)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518</v>
      </c>
      <c r="PB614" s="204"/>
      <c r="PC614" s="204">
        <f>VLOOKUP(OZ614,$A$681:$F$2408,6,FALSE)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VLOOKUP(PI614,$A$681:$F$2408,6,FALSE)</f>
        <v>312</v>
      </c>
      <c r="PM614" s="203" t="s">
        <v>67</v>
      </c>
      <c r="PN614" s="10">
        <f>PL614*1.2</f>
        <v>374.4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VLOOKUP(PR614,$A$681:$F$2408,6,FALSE)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VLOOKUP(QA614,$A$681:$F$2408,6,FALSE)</f>
        <v>79</v>
      </c>
      <c r="QE614" s="203" t="s">
        <v>67</v>
      </c>
      <c r="QF614" s="10">
        <f>QD614*1.2</f>
        <v>94.8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VLOOKUP(QJ614,$A$681:$F$2408,6,FALSE)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2287</v>
      </c>
      <c r="QU614" s="204"/>
      <c r="QV614" s="204">
        <f>VLOOKUP(QS614,$A$681:$F$2408,6,FALSE)</f>
        <v>400</v>
      </c>
      <c r="QW614" s="203" t="s">
        <v>67</v>
      </c>
      <c r="QX614" s="10">
        <f>QV614*1.2</f>
        <v>480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VLOOKUP(RB614,$A$681:$F$2408,6,FALSE)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VLOOKUP(RK614,$A$681:$F$2408,6,FALSE)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VLOOKUP(RT614,$A$681:$F$2408,6,FALSE)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VLOOKUP(SC614,$A$681:$F$2408,6,FALSE)</f>
        <v>56</v>
      </c>
      <c r="SG614" s="203" t="s">
        <v>67</v>
      </c>
      <c r="SH614" s="10">
        <f>SF614*1.2</f>
        <v>67.2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VLOOKUP(SL614,$A$681:$F$2408,6,FALSE)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VLOOKUP(SU614,$A$681:$F$2408,6,FALSE)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1247</v>
      </c>
      <c r="TF614" s="204"/>
      <c r="TG614" s="204">
        <f>VLOOKUP(TD614,$A$681:$F$2408,6,FALSE)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VLOOKUP(TM614,$A$681:$F$2408,6,FALSE)</f>
        <v>278</v>
      </c>
      <c r="TQ614" s="203" t="s">
        <v>67</v>
      </c>
      <c r="TR614" s="10">
        <f>TP614*1.2</f>
        <v>333.59999999999997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VLOOKUP(TV614,$A$681:$F$2408,6,FALSE)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VLOOKUP(UE614,$A$681:$F$2408,6,FALSE)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VLOOKUP(UN614,$A$681:$F$2408,6,FALSE)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VLOOKUP(UW614,$A$681:$F$2408,6,FALSE)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VLOOKUP(VF614,$A$681:$F$2408,6,FALSE)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VLOOKUP(VO614,$A$681:$F$2408,6,FALSE)</f>
        <v>538</v>
      </c>
      <c r="VS614" s="203" t="s">
        <v>67</v>
      </c>
      <c r="VT614" s="10">
        <f>VR614*1.2</f>
        <v>645.6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VLOOKUP(VX614,$A$681:$F$2408,6,FALSE)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VLOOKUP(WG614,$A$681:$F$2408,6,FALSE)</f>
        <v>79</v>
      </c>
      <c r="WK614" s="203" t="s">
        <v>67</v>
      </c>
      <c r="WL614" s="10">
        <f>WJ614*1.2</f>
        <v>94.8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VLOOKUP(WP614,$A$681:$F$2408,6,FALSE)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VLOOKUP(WY614,$A$681:$F$2408,6,FALSE)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VLOOKUP(XH614,$A$681:$F$2408,6,FALSE)</f>
        <v>278</v>
      </c>
      <c r="XL614" s="203" t="s">
        <v>67</v>
      </c>
      <c r="XM614" s="10">
        <f>XK614*1.2</f>
        <v>333.59999999999997</v>
      </c>
      <c r="XO614" s="273"/>
      <c r="XP614" s="203" t="s">
        <v>78</v>
      </c>
      <c r="XQ614" s="276" t="s">
        <v>1263</v>
      </c>
      <c r="XS614" s="204"/>
      <c r="XT614" s="204">
        <f>VLOOKUP(XQ614,$A$681:$F$2408,6,FALSE)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VLOOKUP(XZ614,$A$681:$F$2408,6,FALSE)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VLOOKUP(YI614,$A$681:$F$2408,6,FALSE)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VLOOKUP(YR614,$A$681:$F$2408,6,FALSE)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1263</v>
      </c>
      <c r="ZC614" s="204"/>
      <c r="ZD614" s="204">
        <f>VLOOKUP(ZA614,$A$681:$F$2408,6,FALSE)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518</v>
      </c>
      <c r="ZL614" s="204"/>
      <c r="ZM614" s="204">
        <f>VLOOKUP(ZJ614,$A$681:$F$2408,6,FALSE)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421</v>
      </c>
      <c r="ZU614" s="204"/>
      <c r="ZV614" s="204">
        <f>VLOOKUP(ZS614,$A$681:$F$2408,6,FALSE)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VLOOKUP(AAB614,$A$681:$F$2408,6,FALSE)</f>
        <v>538</v>
      </c>
      <c r="AAF614" s="203" t="s">
        <v>67</v>
      </c>
      <c r="AAG614" s="10">
        <f>AAE614*1.2</f>
        <v>645.6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VLOOKUP(AAK614,$A$681:$F$2408,6,FALSE)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VLOOKUP(AAT614,$A$681:$F$2408,6,FALSE)</f>
        <v>312</v>
      </c>
      <c r="AAX614" s="203" t="s">
        <v>67</v>
      </c>
      <c r="AAY614" s="10">
        <f>AAW614*1.2</f>
        <v>374.4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VLOOKUP(ABC614,$A$681:$F$2408,6,FALSE)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VLOOKUP(ABL614,$A$681:$F$2408,6,FALSE)</f>
        <v>278</v>
      </c>
      <c r="ABP614" s="203" t="s">
        <v>67</v>
      </c>
      <c r="ABQ614" s="10">
        <f>ABO614*1.2</f>
        <v>333.59999999999997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VLOOKUP(ABU614,$A$681:$F$2408,6,FALSE)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VLOOKUP(ACD614,$A$681:$F$2408,6,FALSE)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VLOOKUP(ACM614,$A$681:$F$2408,6,FALSE)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VLOOKUP(ACV614,$A$681:$F$2408,6,FALSE)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VLOOKUP(ADE614,$A$681:$F$2408,6,FALSE)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VLOOKUP(ADN614,$A$681:$F$2408,6,FALSE)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VLOOKUP(ADW614,$A$681:$F$2408,6,FALSE)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VLOOKUP(AEF614,$A$681:$F$2408,6,FALSE)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VLOOKUP(AEO614,$A$681:$F$2408,6,FALSE)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VLOOKUP(AEX614,$A$681:$F$2408,6,FALSE)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VLOOKUP(AFG614,$A$681:$F$2408,6,FALSE)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VLOOKUP(AFP614,$A$681:$F$2408,6,FALSE)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VLOOKUP(AFY614,$A$681:$F$2408,6,FALSE)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VLOOKUP(AGH614,$A$681:$F$2408,6,FALSE)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VLOOKUP(AGQ614,$A$681:$F$2408,6,FALSE)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VLOOKUP(AGZ614,$A$681:$F$2408,6,FALSE)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VLOOKUP(AHI614,$A$681:$F$2408,6,FALSE)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VLOOKUP(AHR614,$A$681:$F$2408,6,FALSE)</f>
        <v>56</v>
      </c>
      <c r="AHV614" s="203" t="s">
        <v>67</v>
      </c>
      <c r="AHW614" s="10">
        <f>AHU614*1.2</f>
        <v>67.2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VLOOKUP(AIA614,$A$681:$F$2408,6,FALSE)</f>
        <v>278</v>
      </c>
      <c r="AIE614" s="203" t="s">
        <v>67</v>
      </c>
      <c r="AIF614" s="10">
        <f>AID614*1.2</f>
        <v>333.59999999999997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VLOOKUP(AIJ614,$A$681:$F$2408,6,FALSE)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2287</v>
      </c>
      <c r="AIU614" s="204"/>
      <c r="AIV614" s="204">
        <f>VLOOKUP(AIS614,$A$681:$F$2408,6,FALSE)</f>
        <v>400</v>
      </c>
      <c r="AIW614" s="203" t="s">
        <v>67</v>
      </c>
      <c r="AIX614" s="10">
        <f>AIV614*1.2</f>
        <v>480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VLOOKUP(AJB614,$A$681:$F$2408,6,FALSE)</f>
        <v>740</v>
      </c>
      <c r="AJF614" s="203" t="s">
        <v>67</v>
      </c>
      <c r="AJG614" s="10">
        <f>AJE614*1.2</f>
        <v>888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VLOOKUP(AJK614,$A$681:$F$2408,6,FALSE)</f>
        <v>56</v>
      </c>
      <c r="AJO614" s="203" t="s">
        <v>67</v>
      </c>
      <c r="AJP614" s="10">
        <f>AJN614*1.2</f>
        <v>67.2</v>
      </c>
      <c r="AJQ614" s="10"/>
      <c r="AJR614" s="273"/>
      <c r="AJS614" s="203" t="s">
        <v>78</v>
      </c>
      <c r="AJT614" s="424" t="s">
        <v>465</v>
      </c>
      <c r="AJV614" s="204"/>
      <c r="AJW614" s="204">
        <f>VLOOKUP(AJT614,$A$681:$F$2408,6,FALSE)</f>
        <v>740</v>
      </c>
      <c r="AJX614" s="203" t="s">
        <v>67</v>
      </c>
      <c r="AJY614" s="10">
        <f>AJW614*1.2</f>
        <v>888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VLOOKUP(AKC614,$A$681:$F$2408,6,FALSE)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VLOOKUP(AKL614,$A$681:$F$2408,6,FALSE)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VLOOKUP(AKU614,$A$681:$F$2408,6,FALSE)</f>
        <v>56</v>
      </c>
      <c r="AKY614" s="203" t="s">
        <v>67</v>
      </c>
      <c r="AKZ614" s="10">
        <f>AKX614*1.2</f>
        <v>67.2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VLOOKUP(ALD614,$A$681:$F$2408,6,FALSE)</f>
        <v>294</v>
      </c>
      <c r="ALH614" s="203" t="s">
        <v>67</v>
      </c>
      <c r="ALI614" s="10">
        <f>ALG614*1.2</f>
        <v>352.8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VLOOKUP(ALM614,$A$681:$F$2408,6,FALSE)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VLOOKUP(ALV614,$A$681:$F$2408,6,FALSE)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VLOOKUP(AME614,$A$681:$F$2408,6,FALSE)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VLOOKUP(AMN614,$A$681:$F$2408,6,FALSE)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VLOOKUP(AMW614,$A$681:$F$2408,6,FALSE)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VLOOKUP(ANF614,$A$681:$F$2408,6,FALSE)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VLOOKUP(ANO614,$A$681:$F$2408,6,FALSE)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VLOOKUP(ANX614,$A$681:$F$2408,6,FALSE)</f>
        <v>79</v>
      </c>
      <c r="AOB614" s="203" t="s">
        <v>67</v>
      </c>
      <c r="AOC614" s="10">
        <f>AOA614*1.2</f>
        <v>94.8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VLOOKUP(AOG614,$A$681:$F$2408,6,FALSE)</f>
        <v>740</v>
      </c>
      <c r="AOK614" s="203" t="s">
        <v>67</v>
      </c>
      <c r="AOL614" s="10">
        <f>AOJ614*1.2</f>
        <v>888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VLOOKUP(AOP614,$A$681:$F$2408,6,FALSE)</f>
        <v>740</v>
      </c>
      <c r="AOT614" s="203" t="s">
        <v>67</v>
      </c>
      <c r="AOU614" s="10">
        <f>AOS614*1.2</f>
        <v>888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VLOOKUP(AOY614,$A$681:$F$2408,6,FALSE)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VLOOKUP(APH614,$A$681:$F$2408,6,FALSE)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VLOOKUP(APQ614,$A$681:$F$2408,6,FALSE)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VLOOKUP(APZ614,$A$681:$F$2408,6,FALSE)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VLOOKUP(B615,$A$681:$F$2408,6,FALSE)</f>
        <v>740</v>
      </c>
      <c r="F615" s="203" t="s">
        <v>69</v>
      </c>
      <c r="G615" s="10">
        <f>E615*1.1</f>
        <v>814.00000000000011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VLOOKUP(K615,$A$681:$F$2408,6,FALSE)</f>
        <v>278</v>
      </c>
      <c r="O615" s="203" t="s">
        <v>69</v>
      </c>
      <c r="P615" s="10">
        <f>N615*1.1</f>
        <v>305.8</v>
      </c>
      <c r="Q615" s="10"/>
      <c r="R615" s="267"/>
      <c r="S615" s="203" t="s">
        <v>79</v>
      </c>
      <c r="T615" s="276" t="s">
        <v>2287</v>
      </c>
      <c r="V615" s="204"/>
      <c r="W615" s="204">
        <f>VLOOKUP(T615,$A$681:$F$2408,6,FALSE)</f>
        <v>400</v>
      </c>
      <c r="X615" s="203" t="s">
        <v>69</v>
      </c>
      <c r="Y615" s="10">
        <f>W615*1.1</f>
        <v>440.00000000000006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VLOOKUP(AC615,$A$681:$F$2408,6,FALSE)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VLOOKUP(AL615,$A$681:$F$2408,6,FALSE)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VLOOKUP(AU615,$A$681:$F$2408,6,FALSE)</f>
        <v>740</v>
      </c>
      <c r="AY615" s="203" t="s">
        <v>69</v>
      </c>
      <c r="AZ615" s="10">
        <f>AX615*1.1</f>
        <v>814.00000000000011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VLOOKUP(BD615,$A$681:$F$2408,6,FALSE)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VLOOKUP(BM615,$A$681:$F$2408,6,FALSE)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VLOOKUP(BV615,$A$681:$F$2408,6,FALSE)</f>
        <v>278</v>
      </c>
      <c r="BZ615" s="203" t="s">
        <v>69</v>
      </c>
      <c r="CA615" s="10">
        <f>BY615*1.1</f>
        <v>305.8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VLOOKUP(CE615,$A$681:$F$2408,6,FALSE)</f>
        <v>740</v>
      </c>
      <c r="CI615" s="203" t="s">
        <v>69</v>
      </c>
      <c r="CJ615" s="10">
        <f>CH615*1.1</f>
        <v>814.00000000000011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VLOOKUP(CN615,$A$681:$F$2408,6,FALSE)</f>
        <v>294</v>
      </c>
      <c r="CR615" s="203" t="s">
        <v>69</v>
      </c>
      <c r="CS615" s="10">
        <f>CQ615*1.1</f>
        <v>323.40000000000003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VLOOKUP(CW615,$A$681:$F$2408,6,FALSE)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VLOOKUP(DF615,$A$681:$F$2408,6,FALSE)</f>
        <v>56</v>
      </c>
      <c r="DJ615" s="203" t="s">
        <v>69</v>
      </c>
      <c r="DK615" s="10">
        <f>DI615*1.1</f>
        <v>61.600000000000009</v>
      </c>
      <c r="DL615" s="10"/>
      <c r="DM615" s="267"/>
      <c r="DN615" s="203" t="s">
        <v>79</v>
      </c>
      <c r="DO615" s="276" t="s">
        <v>2287</v>
      </c>
      <c r="DQ615" s="204"/>
      <c r="DR615" s="204">
        <f>VLOOKUP(DO615,$A$681:$F$2408,6,FALSE)</f>
        <v>400</v>
      </c>
      <c r="DS615" s="203" t="s">
        <v>69</v>
      </c>
      <c r="DT615" s="10">
        <f>DR615*1.1</f>
        <v>440.00000000000006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VLOOKUP(DX615,$A$681:$F$2408,6,FALSE)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VLOOKUP(EG615,$A$681:$F$2408,6,FALSE)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VLOOKUP(EP615,$A$681:$F$2408,6,FALSE)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VLOOKUP(EY615,$A$681:$F$2408,6,FALSE)</f>
        <v>278</v>
      </c>
      <c r="FC615" s="203" t="s">
        <v>69</v>
      </c>
      <c r="FD615" s="10">
        <f>FB615*1.1</f>
        <v>305.8</v>
      </c>
      <c r="FE615" s="10"/>
      <c r="FF615" s="267"/>
      <c r="FG615" s="203" t="s">
        <v>79</v>
      </c>
      <c r="FH615" s="414" t="s">
        <v>2287</v>
      </c>
      <c r="FJ615" s="204"/>
      <c r="FK615" s="204">
        <f>VLOOKUP(FH615,$A$681:$F$2408,6,FALSE)</f>
        <v>400</v>
      </c>
      <c r="FL615" s="203" t="s">
        <v>69</v>
      </c>
      <c r="FM615" s="10">
        <f>FK615*1.1</f>
        <v>440.00000000000006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VLOOKUP(FQ615,$A$681:$F$2408,6,FALSE)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VLOOKUP(FZ615,$A$681:$F$2408,6,FALSE)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VLOOKUP(GI615,$A$681:$F$2408,6,FALSE)</f>
        <v>740</v>
      </c>
      <c r="GM615" s="203" t="s">
        <v>69</v>
      </c>
      <c r="GN615" s="10">
        <f>GL615*1.1</f>
        <v>814.00000000000011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VLOOKUP(GR615,$A$681:$F$2408,6,FALSE)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VLOOKUP(HA615,$A$681:$F$2408,6,FALSE)</f>
        <v>294</v>
      </c>
      <c r="HE615" s="203" t="s">
        <v>69</v>
      </c>
      <c r="HF615" s="10">
        <f>HD615*1.1</f>
        <v>323.40000000000003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VLOOKUP(HJ615,$A$681:$F$2408,6,FALSE)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VLOOKUP(HS615,$A$681:$F$2408,6,FALSE)</f>
        <v>278</v>
      </c>
      <c r="HW615" s="203" t="s">
        <v>69</v>
      </c>
      <c r="HX615" s="10">
        <f>HV615*1.1</f>
        <v>305.8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VLOOKUP(IB615,$A$681:$F$2408,6,FALSE)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VLOOKUP(IK615,$A$681:$F$2408,6,FALSE)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VLOOKUP(IT615,$A$681:$F$2408,6,FALSE)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VLOOKUP(JC615,$A$681:$F$2408,6,FALSE)</f>
        <v>312</v>
      </c>
      <c r="JG615" s="203" t="s">
        <v>69</v>
      </c>
      <c r="JH615" s="10">
        <f>JF615*1.1</f>
        <v>343.20000000000005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VLOOKUP(JL615,$A$681:$F$2408,6,FALSE)</f>
        <v>740</v>
      </c>
      <c r="JP615" s="203" t="s">
        <v>69</v>
      </c>
      <c r="JQ615" s="10">
        <f>JO615*1.1</f>
        <v>814.00000000000011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VLOOKUP(JU615,$A$681:$F$2408,6,FALSE)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VLOOKUP(KD615,$A$681:$F$2408,6,FALSE)</f>
        <v>740</v>
      </c>
      <c r="KH615" s="203" t="s">
        <v>69</v>
      </c>
      <c r="KI615" s="10">
        <f>KG615*1.1</f>
        <v>814.00000000000011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VLOOKUP(KM615,$A$681:$F$2408,6,FALSE)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VLOOKUP(KV615,$A$681:$F$2408,6,FALSE)</f>
        <v>278</v>
      </c>
      <c r="KZ615" s="203" t="s">
        <v>69</v>
      </c>
      <c r="LA615" s="10">
        <f>KY615*1.1</f>
        <v>305.8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VLOOKUP(LE615,$A$681:$F$2408,6,FALSE)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VLOOKUP(LN615,$A$681:$F$2408,6,FALSE)</f>
        <v>294</v>
      </c>
      <c r="LR615" s="203" t="s">
        <v>69</v>
      </c>
      <c r="LS615" s="10">
        <f>LQ615*1.1</f>
        <v>323.40000000000003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VLOOKUP(LW615,$A$681:$F$2408,6,FALSE)</f>
        <v>740</v>
      </c>
      <c r="MA615" s="203" t="s">
        <v>69</v>
      </c>
      <c r="MB615" s="10">
        <f>LZ615*1.1</f>
        <v>814.00000000000011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VLOOKUP(MF615,$A$681:$F$2408,6,FALSE)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VLOOKUP(MO615,$A$681:$F$2408,6,FALSE)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VLOOKUP(MX615,$A$681:$F$2408,6,FALSE)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VLOOKUP(NG615,$A$681:$F$2408,6,FALSE)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17" t="s">
        <v>996</v>
      </c>
      <c r="NR615" s="204"/>
      <c r="NS615" s="204">
        <f>VLOOKUP(NP615,$A$681:$F$2408,6,FALSE)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VLOOKUP(NY615,$A$681:$F$2408,6,FALSE)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VLOOKUP(OH615,$A$681:$F$2408,6,FALSE)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17" t="s">
        <v>1263</v>
      </c>
      <c r="OS615" s="204"/>
      <c r="OT615" s="204">
        <f>VLOOKUP(OQ615,$A$681:$F$2408,6,FALSE)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421</v>
      </c>
      <c r="PB615" s="204"/>
      <c r="PC615" s="204">
        <f>VLOOKUP(OZ615,$A$681:$F$2408,6,FALSE)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VLOOKUP(PI615,$A$681:$F$2408,6,FALSE)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VLOOKUP(PR615,$A$681:$F$2408,6,FALSE)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VLOOKUP(QA615,$A$681:$F$2408,6,FALSE)</f>
        <v>740</v>
      </c>
      <c r="QE615" s="203" t="s">
        <v>69</v>
      </c>
      <c r="QF615" s="10">
        <f>QD615*1.1</f>
        <v>814.00000000000011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VLOOKUP(QJ615,$A$681:$F$2408,6,FALSE)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VLOOKUP(QS615,$A$681:$F$2408,6,FALSE)</f>
        <v>294</v>
      </c>
      <c r="QW615" s="203" t="s">
        <v>69</v>
      </c>
      <c r="QX615" s="10">
        <f>QV615*1.1</f>
        <v>323.40000000000003</v>
      </c>
      <c r="QY615" s="10"/>
      <c r="QZ615" s="267"/>
      <c r="RA615" s="203" t="s">
        <v>79</v>
      </c>
      <c r="RB615" s="276" t="s">
        <v>2287</v>
      </c>
      <c r="RD615" s="204"/>
      <c r="RE615" s="204">
        <f>VLOOKUP(RB615,$A$681:$F$2408,6,FALSE)</f>
        <v>400</v>
      </c>
      <c r="RF615" s="203" t="s">
        <v>69</v>
      </c>
      <c r="RG615" s="10">
        <f>RE615*1.1</f>
        <v>440.00000000000006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VLOOKUP(RK615,$A$681:$F$2408,6,FALSE)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VLOOKUP(RT615,$A$681:$F$2408,6,FALSE)</f>
        <v>79</v>
      </c>
      <c r="RX615" s="203" t="s">
        <v>69</v>
      </c>
      <c r="RY615" s="10">
        <f>RW615*1.1</f>
        <v>86.9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VLOOKUP(SC615,$A$681:$F$2408,6,FALSE)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VLOOKUP(SL615,$A$681:$F$2408,6,FALSE)</f>
        <v>538</v>
      </c>
      <c r="SP615" s="203" t="s">
        <v>69</v>
      </c>
      <c r="SQ615" s="10">
        <f>SO615*1.1</f>
        <v>591.80000000000007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VLOOKUP(SU615,$A$681:$F$2408,6,FALSE)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559</v>
      </c>
      <c r="TF615" s="204"/>
      <c r="TG615" s="204">
        <f>VLOOKUP(TD615,$A$681:$F$2408,6,FALSE)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VLOOKUP(TM615,$A$681:$F$2408,6,FALSE)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VLOOKUP(TV615,$A$681:$F$2408,6,FALSE)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VLOOKUP(UE615,$A$681:$F$2408,6,FALSE)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VLOOKUP(UN615,$A$681:$F$2408,6,FALSE)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VLOOKUP(UW615,$A$681:$F$2408,6,FALSE)</f>
        <v>294</v>
      </c>
      <c r="VA615" s="203" t="s">
        <v>69</v>
      </c>
      <c r="VB615" s="10">
        <f>UZ615*1.1</f>
        <v>323.40000000000003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VLOOKUP(VF615,$A$681:$F$2408,6,FALSE)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VLOOKUP(VO615,$A$681:$F$2408,6,FALSE)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VLOOKUP(VX615,$A$681:$F$2408,6,FALSE)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VLOOKUP(WG615,$A$681:$F$2408,6,FALSE)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VLOOKUP(WP615,$A$681:$F$2408,6,FALSE)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VLOOKUP(WY615,$A$681:$F$2408,6,FALSE)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VLOOKUP(XH615,$A$681:$F$2408,6,FALSE)</f>
        <v>740</v>
      </c>
      <c r="XL615" s="203" t="s">
        <v>69</v>
      </c>
      <c r="XM615" s="10">
        <f>XK615*1.1</f>
        <v>814.00000000000011</v>
      </c>
      <c r="XO615" s="273"/>
      <c r="XP615" s="203" t="s">
        <v>79</v>
      </c>
      <c r="XQ615" s="276" t="s">
        <v>529</v>
      </c>
      <c r="XS615" s="204"/>
      <c r="XT615" s="204">
        <f>VLOOKUP(XQ615,$A$681:$F$2408,6,FALSE)</f>
        <v>294</v>
      </c>
      <c r="XU615" s="203" t="s">
        <v>69</v>
      </c>
      <c r="XV615" s="10">
        <f>XT615*1.1</f>
        <v>323.40000000000003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VLOOKUP(XZ615,$A$681:$F$2408,6,FALSE)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VLOOKUP(YI615,$A$681:$F$2408,6,FALSE)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VLOOKUP(YR615,$A$681:$F$2408,6,FALSE)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996</v>
      </c>
      <c r="ZC615" s="204"/>
      <c r="ZD615" s="204">
        <f>VLOOKUP(ZA615,$A$681:$F$2408,6,FALSE)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VLOOKUP(ZJ615,$A$681:$F$2408,6,FALSE)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VLOOKUP(ZS615,$A$681:$F$2408,6,FALSE)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VLOOKUP(AAB615,$A$681:$F$2408,6,FALSE)</f>
        <v>740</v>
      </c>
      <c r="AAF615" s="203" t="s">
        <v>69</v>
      </c>
      <c r="AAG615" s="10">
        <f>AAE615*1.1</f>
        <v>814.00000000000011</v>
      </c>
      <c r="AAH615" s="10"/>
      <c r="AAI615" s="273"/>
      <c r="AAJ615" s="203" t="s">
        <v>79</v>
      </c>
      <c r="AAK615" s="276" t="s">
        <v>2287</v>
      </c>
      <c r="AAM615" s="204"/>
      <c r="AAN615" s="204">
        <f>VLOOKUP(AAK615,$A$681:$F$2408,6,FALSE)</f>
        <v>400</v>
      </c>
      <c r="AAO615" s="203" t="s">
        <v>69</v>
      </c>
      <c r="AAP615" s="10">
        <f>AAN615*1.1</f>
        <v>440.00000000000006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VLOOKUP(AAT615,$A$681:$F$2408,6,FALSE)</f>
        <v>278</v>
      </c>
      <c r="AAX615" s="203" t="s">
        <v>69</v>
      </c>
      <c r="AAY615" s="10">
        <f>AAW615*1.1</f>
        <v>305.8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VLOOKUP(ABC615,$A$681:$F$2408,6,FALSE)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VLOOKUP(ABL615,$A$681:$F$2408,6,FALSE)</f>
        <v>79</v>
      </c>
      <c r="ABP615" s="203" t="s">
        <v>69</v>
      </c>
      <c r="ABQ615" s="10">
        <f>ABO615*1.1</f>
        <v>86.9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VLOOKUP(ABU615,$A$681:$F$2408,6,FALSE)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VLOOKUP(ACD615,$A$681:$F$2408,6,FALSE)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VLOOKUP(ACM615,$A$681:$F$2408,6,FALSE)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VLOOKUP(ACV615,$A$681:$F$2408,6,FALSE)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VLOOKUP(ADE615,$A$681:$F$2408,6,FALSE)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VLOOKUP(ADN615,$A$681:$F$2408,6,FALSE)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VLOOKUP(ADW615,$A$681:$F$2408,6,FALSE)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VLOOKUP(AEF615,$A$681:$F$2408,6,FALSE)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VLOOKUP(AEO615,$A$681:$F$2408,6,FALSE)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VLOOKUP(AEX615,$A$681:$F$2408,6,FALSE)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VLOOKUP(AFG615,$A$681:$F$2408,6,FALSE)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VLOOKUP(AFP615,$A$681:$F$2408,6,FALSE)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VLOOKUP(AFY615,$A$681:$F$2408,6,FALSE)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VLOOKUP(AGH615,$A$681:$F$2408,6,FALSE)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VLOOKUP(AGQ615,$A$681:$F$2408,6,FALSE)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VLOOKUP(AGZ615,$A$681:$F$2408,6,FALSE)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VLOOKUP(AHI615,$A$681:$F$2408,6,FALSE)</f>
        <v>312</v>
      </c>
      <c r="AHM615" s="203" t="s">
        <v>69</v>
      </c>
      <c r="AHN615" s="10">
        <f>AHL615*1.1</f>
        <v>343.20000000000005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VLOOKUP(AHR615,$A$681:$F$2408,6,FALSE)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VLOOKUP(AIA615,$A$681:$F$2408,6,FALSE)</f>
        <v>79</v>
      </c>
      <c r="AIE615" s="203" t="s">
        <v>69</v>
      </c>
      <c r="AIF615" s="10">
        <f>AID615*1.1</f>
        <v>86.9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VLOOKUP(AIJ615,$A$681:$F$2408,6,FALSE)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VLOOKUP(AIS615,$A$681:$F$2408,6,FALSE)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VLOOKUP(AJB615,$A$681:$F$2408,6,FALSE)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VLOOKUP(AJK615,$A$681:$F$2408,6,FALSE)</f>
        <v>740</v>
      </c>
      <c r="AJO615" s="203" t="s">
        <v>69</v>
      </c>
      <c r="AJP615" s="10">
        <f>AJN615*1.1</f>
        <v>814.00000000000011</v>
      </c>
      <c r="AJQ615" s="10"/>
      <c r="AJR615" s="273"/>
      <c r="AJS615" s="203" t="s">
        <v>79</v>
      </c>
      <c r="AJT615" s="424" t="s">
        <v>1247</v>
      </c>
      <c r="AJV615" s="204"/>
      <c r="AJW615" s="204">
        <f>VLOOKUP(AJT615,$A$681:$F$2408,6,FALSE)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VLOOKUP(AKC615,$A$681:$F$2408,6,FALSE)</f>
        <v>278</v>
      </c>
      <c r="AKG615" s="203" t="s">
        <v>69</v>
      </c>
      <c r="AKH615" s="10">
        <f>AKF615*1.1</f>
        <v>305.8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VLOOKUP(AKL615,$A$681:$F$2408,6,FALSE)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VLOOKUP(AKU615,$A$681:$F$2408,6,FALSE)</f>
        <v>278</v>
      </c>
      <c r="AKY615" s="203" t="s">
        <v>69</v>
      </c>
      <c r="AKZ615" s="10">
        <f>AKX615*1.1</f>
        <v>305.8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VLOOKUP(ALD615,$A$681:$F$2408,6,FALSE)</f>
        <v>740</v>
      </c>
      <c r="ALH615" s="203" t="s">
        <v>69</v>
      </c>
      <c r="ALI615" s="10">
        <f>ALG615*1.1</f>
        <v>814.00000000000011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VLOOKUP(ALM615,$A$681:$F$2408,6,FALSE)</f>
        <v>56</v>
      </c>
      <c r="ALQ615" s="203" t="s">
        <v>69</v>
      </c>
      <c r="ALR615" s="10">
        <f>ALP615*1.1</f>
        <v>61.600000000000009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VLOOKUP(ALV615,$A$681:$F$2408,6,FALSE)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VLOOKUP(AME615,$A$681:$F$2408,6,FALSE)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VLOOKUP(AMN615,$A$681:$F$2408,6,FALSE)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VLOOKUP(AMW615,$A$681:$F$2408,6,FALSE)</f>
        <v>56</v>
      </c>
      <c r="ANA615" s="203" t="s">
        <v>69</v>
      </c>
      <c r="ANB615" s="10">
        <f>AMZ615*1.1</f>
        <v>61.600000000000009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VLOOKUP(ANF615,$A$681:$F$2408,6,FALSE)</f>
        <v>538</v>
      </c>
      <c r="ANJ615" s="203" t="s">
        <v>69</v>
      </c>
      <c r="ANK615" s="10">
        <f>ANI615*1.1</f>
        <v>591.80000000000007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VLOOKUP(ANO615,$A$681:$F$2408,6,FALSE)</f>
        <v>79</v>
      </c>
      <c r="ANS615" s="203" t="s">
        <v>69</v>
      </c>
      <c r="ANT615" s="10">
        <f>ANR615*1.1</f>
        <v>86.9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VLOOKUP(ANX615,$A$681:$F$2408,6,FALSE)</f>
        <v>278</v>
      </c>
      <c r="AOB615" s="203" t="s">
        <v>69</v>
      </c>
      <c r="AOC615" s="10">
        <f>AOA615*1.1</f>
        <v>305.8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VLOOKUP(AOG615,$A$681:$F$2408,6,FALSE)</f>
        <v>278</v>
      </c>
      <c r="AOK615" s="203" t="s">
        <v>69</v>
      </c>
      <c r="AOL615" s="10">
        <f>AOJ615*1.1</f>
        <v>305.8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VLOOKUP(AOP615,$A$681:$F$2408,6,FALSE)</f>
        <v>278</v>
      </c>
      <c r="AOT615" s="203" t="s">
        <v>69</v>
      </c>
      <c r="AOU615" s="10">
        <f>AOS615*1.1</f>
        <v>305.8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VLOOKUP(AOY615,$A$681:$F$2408,6,FALSE)</f>
        <v>740</v>
      </c>
      <c r="APC615" s="203" t="s">
        <v>69</v>
      </c>
      <c r="APD615" s="10">
        <f>APB615*1.1</f>
        <v>814.00000000000011</v>
      </c>
      <c r="APE615" s="10"/>
      <c r="APF615" s="273"/>
      <c r="APG615" s="203" t="s">
        <v>79</v>
      </c>
      <c r="APH615" s="276" t="s">
        <v>2287</v>
      </c>
      <c r="APJ615" s="204"/>
      <c r="APK615" s="204">
        <f>VLOOKUP(APH615,$A$681:$F$2408,6,FALSE)</f>
        <v>400</v>
      </c>
      <c r="APL615" s="203" t="s">
        <v>69</v>
      </c>
      <c r="APM615" s="10">
        <f>APK615*1.1</f>
        <v>440.00000000000006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VLOOKUP(APQ615,$A$681:$F$2408,6,FALSE)</f>
        <v>740</v>
      </c>
      <c r="APU615" s="203" t="s">
        <v>69</v>
      </c>
      <c r="APV615" s="10">
        <f>APT615*1.1</f>
        <v>814.00000000000011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VLOOKUP(APZ615,$A$681:$F$2408,6,FALSE)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3110.4</v>
      </c>
      <c r="I616" s="267"/>
      <c r="J616" s="203"/>
      <c r="K616" s="407"/>
      <c r="M616" s="203"/>
      <c r="N616" s="203"/>
      <c r="O616" s="203"/>
      <c r="P616" s="10"/>
      <c r="Q616" s="10">
        <f>SUM(P611:P615)</f>
        <v>2352.8000000000002</v>
      </c>
      <c r="R616" s="267"/>
      <c r="S616" s="203"/>
      <c r="T616" s="264"/>
      <c r="V616" s="203"/>
      <c r="W616" s="203"/>
      <c r="X616" s="203"/>
      <c r="Y616" s="10"/>
      <c r="Z616" s="10">
        <f>SUM(Y611:Y615)</f>
        <v>3000.6000000000004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2434.1000000000004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2381.3000000000002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2653.3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2075.3000000000002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2407.9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2833.7000000000003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2707.8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2085.6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2707.2000000000003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2421.5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2403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3288.7999999999997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2003.75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2121.9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2519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3023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2799.7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2271.9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2008.3999999999999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2497.4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2445.4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2978.2000000000007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2902.7000000000003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1726.4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2993.2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2066.6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2071.8000000000002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2844.3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2724.8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2136.1999999999998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2295.5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2915.3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2905.2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2335.5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3070.2000000000003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2437.1000000000004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1964.8999999999999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1375.8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1685.4999999999998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2213.9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1699.5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1994.9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2224.3000000000002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2205.1000000000004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2128.75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2574.7000000000003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2613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1925.5000000000002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1818.1000000000001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2511.3000000000002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1792.9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2605.9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2335.7999999999997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1859.1999999999998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2151.9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2935.6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2748.6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1958.4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1963.4999999999998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2241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2062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2311.6999999999998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2061.7999999999997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2698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3187.2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2261.9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2922.7999999999997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2288.4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2117.5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2588.1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2200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1990.6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1955.2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1503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2556.1999999999998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1864.6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2376.5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2572.5000000000005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2536.5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2547.3000000000002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2211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1783.5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2214.2000000000003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1662.6999999999998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2789.3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1372.1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2722.1000000000004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1941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2400.5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2370.6999999999998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2929.4000000000005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2663.6000000000004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3261.4000000000005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2869.6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2888.8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3056.4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1790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VLOOKUP(B617,$A$681:$F$2408,6,FALSE)</f>
        <v>418</v>
      </c>
      <c r="F617" s="203" t="s">
        <v>61</v>
      </c>
      <c r="G617" s="10">
        <f>E617*1.5</f>
        <v>627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VLOOKUP(K617,$A$681:$F$2408,6,FALSE)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VLOOKUP(T617,$A$681:$F$2408,6,FALSE)</f>
        <v>165</v>
      </c>
      <c r="X617" s="203" t="s">
        <v>61</v>
      </c>
      <c r="Y617" s="10">
        <f>W617*1.5*V617</f>
        <v>247.5</v>
      </c>
      <c r="Z617" s="10"/>
      <c r="AA617" s="267"/>
      <c r="AB617" s="203" t="s">
        <v>80</v>
      </c>
      <c r="AC617" s="276" t="s">
        <v>2052</v>
      </c>
      <c r="AE617" s="283">
        <f>IF(AD617="Kopman",1.4,1)</f>
        <v>1</v>
      </c>
      <c r="AF617" s="204">
        <f>VLOOKUP(AC617,$A$681:$F$2408,6,FALSE)</f>
        <v>798</v>
      </c>
      <c r="AG617" s="203" t="s">
        <v>61</v>
      </c>
      <c r="AH617" s="10">
        <f>AF617*1.5*AE617</f>
        <v>1197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VLOOKUP(AL617,$A$681:$F$2408,6,FALSE)</f>
        <v>605</v>
      </c>
      <c r="AP617" s="203" t="s">
        <v>61</v>
      </c>
      <c r="AQ617" s="10">
        <f>AO617*1.5*AN617</f>
        <v>907.5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VLOOKUP(AU617,$A$681:$F$2408,6,FALSE)</f>
        <v>165</v>
      </c>
      <c r="AY617" s="203" t="s">
        <v>61</v>
      </c>
      <c r="AZ617" s="10">
        <f>AX617*1.5*AW617</f>
        <v>247.5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VLOOKUP(BD617,$A$681:$F$2408,6,FALSE)</f>
        <v>165</v>
      </c>
      <c r="BH617" s="203" t="s">
        <v>61</v>
      </c>
      <c r="BI617" s="10">
        <f>BG617*1.5*BF617</f>
        <v>247.5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VLOOKUP(BM617,$A$681:$F$2408,6,FALSE)</f>
        <v>165</v>
      </c>
      <c r="BQ617" s="203" t="s">
        <v>61</v>
      </c>
      <c r="BR617" s="10">
        <f>BP617*1.5*BO617</f>
        <v>247.5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VLOOKUP(BV617,$A$681:$F$2408,6,FALSE)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VLOOKUP(CE617,$A$681:$F$2408,6,FALSE)</f>
        <v>605</v>
      </c>
      <c r="CI617" s="203" t="s">
        <v>61</v>
      </c>
      <c r="CJ617" s="10">
        <f>CH617*1.5*CG617</f>
        <v>907.5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VLOOKUP(CN617,$A$681:$F$2408,6,FALSE)</f>
        <v>418</v>
      </c>
      <c r="CR617" s="203" t="s">
        <v>61</v>
      </c>
      <c r="CS617" s="10">
        <f>CQ617*1.5*CP617</f>
        <v>627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VLOOKUP(CW617,$A$681:$F$2408,6,FALSE)</f>
        <v>605</v>
      </c>
      <c r="DA617" s="203" t="s">
        <v>61</v>
      </c>
      <c r="DB617" s="10">
        <f>CZ617*1.5*CY617</f>
        <v>907.5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VLOOKUP(DF617,$A$681:$F$2408,6,FALSE)</f>
        <v>165</v>
      </c>
      <c r="DJ617" s="203" t="s">
        <v>61</v>
      </c>
      <c r="DK617" s="10">
        <f>DI617*1.5*DH617</f>
        <v>247.5</v>
      </c>
      <c r="DL617" s="10"/>
      <c r="DM617" s="267"/>
      <c r="DN617" s="203" t="s">
        <v>80</v>
      </c>
      <c r="DO617" s="276" t="s">
        <v>2052</v>
      </c>
      <c r="DQ617" s="283">
        <f>IF(DP617="Kopman",1.4,1)</f>
        <v>1</v>
      </c>
      <c r="DR617" s="204">
        <f>VLOOKUP(DO617,$A$681:$F$2408,6,FALSE)</f>
        <v>798</v>
      </c>
      <c r="DS617" s="203" t="s">
        <v>61</v>
      </c>
      <c r="DT617" s="10">
        <f>DR617*1.5*DQ617</f>
        <v>1197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VLOOKUP(DX617,$A$681:$F$2408,6,FALSE)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VLOOKUP(EG617,$A$681:$F$2408,6,FALSE)</f>
        <v>605</v>
      </c>
      <c r="EK617" s="203" t="s">
        <v>61</v>
      </c>
      <c r="EL617" s="10">
        <f>EJ617*1.5*EI617</f>
        <v>907.5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VLOOKUP(EP617,$A$681:$F$2408,6,FALSE)</f>
        <v>165</v>
      </c>
      <c r="ET617" s="203" t="s">
        <v>61</v>
      </c>
      <c r="EU617" s="10">
        <f>ES617*1.5*ER617</f>
        <v>247.5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VLOOKUP(EY617,$A$681:$F$2408,6,FALSE)</f>
        <v>165</v>
      </c>
      <c r="FC617" s="203" t="s">
        <v>61</v>
      </c>
      <c r="FD617" s="10">
        <f>FB617*1.5*FA617</f>
        <v>247.5</v>
      </c>
      <c r="FE617" s="10"/>
      <c r="FF617" s="267"/>
      <c r="FG617" s="203" t="s">
        <v>80</v>
      </c>
      <c r="FH617" s="414" t="s">
        <v>498</v>
      </c>
      <c r="FJ617" s="283">
        <f>IF(FI617="Kopman",1.4,1)</f>
        <v>1</v>
      </c>
      <c r="FK617" s="204">
        <f>VLOOKUP(FH617,$A$681:$F$2408,6,FALSE)</f>
        <v>300</v>
      </c>
      <c r="FL617" s="203" t="s">
        <v>61</v>
      </c>
      <c r="FM617" s="10">
        <f>FK617*1.5*FJ617</f>
        <v>450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VLOOKUP(FQ617,$A$681:$F$2408,6,FALSE)</f>
        <v>99</v>
      </c>
      <c r="FU617" s="203" t="s">
        <v>61</v>
      </c>
      <c r="FV617" s="10">
        <f>FT617*1.5*FS617</f>
        <v>148.5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VLOOKUP(FZ617,$A$681:$F$2408,6,FALSE)</f>
        <v>165</v>
      </c>
      <c r="GD617" s="203" t="s">
        <v>61</v>
      </c>
      <c r="GE617" s="10">
        <f>GC617*1.5*GB617</f>
        <v>247.5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VLOOKUP(GI617,$A$681:$F$2408,6,FALSE)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2052</v>
      </c>
      <c r="GT617" s="283">
        <f>IF(GS617="Kopman",1.4,1)</f>
        <v>1</v>
      </c>
      <c r="GU617" s="204">
        <f>VLOOKUP(GR617,$A$681:$F$2408,6,FALSE)</f>
        <v>798</v>
      </c>
      <c r="GV617" s="203" t="s">
        <v>61</v>
      </c>
      <c r="GW617" s="10">
        <f>GU617*1.5</f>
        <v>1197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VLOOKUP(HA617,$A$681:$F$2408,6,FALSE)</f>
        <v>418</v>
      </c>
      <c r="HE617" s="203" t="s">
        <v>61</v>
      </c>
      <c r="HF617" s="10">
        <f>HD617*1.5*HC617</f>
        <v>627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VLOOKUP(HJ617,$A$681:$F$2408,6,FALSE)</f>
        <v>165</v>
      </c>
      <c r="HN617" s="203" t="s">
        <v>61</v>
      </c>
      <c r="HO617" s="10">
        <f>HM617*1.5</f>
        <v>247.5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VLOOKUP(HS617,$A$681:$F$2408,6,FALSE)</f>
        <v>165</v>
      </c>
      <c r="HW617" s="203" t="s">
        <v>61</v>
      </c>
      <c r="HX617" s="10">
        <f>HV617*1.5*HU617</f>
        <v>247.5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VLOOKUP(IB617,$A$681:$F$2408,6,FALSE)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VLOOKUP(IK617,$A$681:$F$2408,6,FALSE)</f>
        <v>165</v>
      </c>
      <c r="IO617" s="203" t="s">
        <v>61</v>
      </c>
      <c r="IP617" s="10">
        <f>IN617*1.5*IM617</f>
        <v>247.5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VLOOKUP(IT617,$A$681:$F$2408,6,FALSE)</f>
        <v>165</v>
      </c>
      <c r="IX617" s="203" t="s">
        <v>61</v>
      </c>
      <c r="IY617" s="10">
        <f>IW617*1.5*IV617</f>
        <v>247.5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VLOOKUP(JC617,$A$681:$F$2408,6,FALSE)</f>
        <v>259</v>
      </c>
      <c r="JG617" s="203" t="s">
        <v>61</v>
      </c>
      <c r="JH617" s="10">
        <f>JF617*1.5*JE617</f>
        <v>388.5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VLOOKUP(JL617,$A$681:$F$2408,6,FALSE)</f>
        <v>189</v>
      </c>
      <c r="JP617" s="203" t="s">
        <v>61</v>
      </c>
      <c r="JQ617" s="10">
        <f>JO617*1.5*JN617</f>
        <v>283.5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VLOOKUP(JU617,$A$681:$F$2408,6,FALSE)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VLOOKUP(KD617,$A$681:$F$2408,6,FALSE)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VLOOKUP(KM617,$A$681:$F$2408,6,FALSE)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VLOOKUP(KV617,$A$681:$F$2408,6,FALSE)</f>
        <v>165</v>
      </c>
      <c r="KZ617" s="203" t="s">
        <v>61</v>
      </c>
      <c r="LA617" s="10">
        <f>KY617*1.5*KX617</f>
        <v>247.5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VLOOKUP(LE617,$A$681:$F$2408,6,FALSE)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VLOOKUP(LN617,$A$681:$F$2408,6,FALSE)</f>
        <v>605</v>
      </c>
      <c r="LR617" s="203" t="s">
        <v>61</v>
      </c>
      <c r="LS617" s="10">
        <f>LQ617*1.5*LP617</f>
        <v>907.5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VLOOKUP(LW617,$A$681:$F$2408,6,FALSE)</f>
        <v>418</v>
      </c>
      <c r="MA617" s="203" t="s">
        <v>61</v>
      </c>
      <c r="MB617" s="10">
        <f>LZ617*1.5*LY617</f>
        <v>627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VLOOKUP(MF617,$A$681:$F$2408,6,FALSE)</f>
        <v>165</v>
      </c>
      <c r="MJ617" s="203" t="s">
        <v>61</v>
      </c>
      <c r="MK617" s="10">
        <f>MI617*1.5*MH617</f>
        <v>247.5</v>
      </c>
      <c r="ML617" s="10"/>
      <c r="MM617" s="267"/>
      <c r="MN617" s="203" t="s">
        <v>80</v>
      </c>
      <c r="MO617" s="409" t="s">
        <v>452</v>
      </c>
      <c r="MP617" s="408" t="s">
        <v>2017</v>
      </c>
      <c r="MQ617" s="283">
        <f>IF(MP617="Kopman",1.4,1)</f>
        <v>1.4</v>
      </c>
      <c r="MR617" s="204">
        <f>VLOOKUP(MO617,$A$681:$F$2408,6,FALSE)</f>
        <v>86</v>
      </c>
      <c r="MS617" s="203" t="s">
        <v>61</v>
      </c>
      <c r="MT617" s="10">
        <f>MR617*1.5*MQ617</f>
        <v>180.6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VLOOKUP(MX617,$A$681:$F$2408,6,FALSE)</f>
        <v>300</v>
      </c>
      <c r="NB617" s="203" t="s">
        <v>61</v>
      </c>
      <c r="NC617" s="10">
        <f>NA617*1.5*MZ617</f>
        <v>450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VLOOKUP(NG617,$A$681:$F$2408,6,FALSE)</f>
        <v>259</v>
      </c>
      <c r="NK617" s="203" t="s">
        <v>61</v>
      </c>
      <c r="NL617" s="10">
        <f>NJ617*1.5*NI617</f>
        <v>388.5</v>
      </c>
      <c r="NM617" s="10"/>
      <c r="NN617" s="267"/>
      <c r="NO617" s="203" t="s">
        <v>80</v>
      </c>
      <c r="NP617" s="417" t="s">
        <v>442</v>
      </c>
      <c r="NR617" s="283">
        <f>IF(NQ617="Kopman",1.4,1)</f>
        <v>1</v>
      </c>
      <c r="NS617" s="204">
        <f>VLOOKUP(NP617,$A$681:$F$2408,6,FALSE)</f>
        <v>375</v>
      </c>
      <c r="NT617" s="203" t="s">
        <v>61</v>
      </c>
      <c r="NU617" s="10">
        <f>NS617*1.5*NR617</f>
        <v>562.5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VLOOKUP(NY617,$A$681:$F$2408,6,FALSE)</f>
        <v>189</v>
      </c>
      <c r="OC617" s="203" t="s">
        <v>61</v>
      </c>
      <c r="OD617" s="10">
        <f>OB617*1.5</f>
        <v>283.5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VLOOKUP(OH617,$A$681:$F$2408,6,FALSE)</f>
        <v>259</v>
      </c>
      <c r="OL617" s="203" t="s">
        <v>61</v>
      </c>
      <c r="OM617" s="10">
        <f>OK617*1.5*OJ617</f>
        <v>388.5</v>
      </c>
      <c r="ON617" s="10"/>
      <c r="OO617" s="267"/>
      <c r="OP617" s="203" t="s">
        <v>80</v>
      </c>
      <c r="OQ617" s="419" t="s">
        <v>484</v>
      </c>
      <c r="OR617" s="408" t="s">
        <v>2017</v>
      </c>
      <c r="OS617" s="283">
        <f>IF(OR617="Kopman",1.4,1)</f>
        <v>1.4</v>
      </c>
      <c r="OT617" s="204">
        <f>VLOOKUP(OQ617,$A$681:$F$2408,6,FALSE)</f>
        <v>165</v>
      </c>
      <c r="OU617" s="203" t="s">
        <v>61</v>
      </c>
      <c r="OV617" s="10">
        <f>OT617*1.5*OS617</f>
        <v>346.5</v>
      </c>
      <c r="OW617" s="10"/>
      <c r="OX617" s="267"/>
      <c r="OY617" s="203" t="s">
        <v>80</v>
      </c>
      <c r="OZ617" s="421" t="s">
        <v>484</v>
      </c>
      <c r="PB617" s="283">
        <f>IF(PA617="Kopman",1.4,1)</f>
        <v>1</v>
      </c>
      <c r="PC617" s="204">
        <f>VLOOKUP(OZ617,$A$681:$F$2408,6,FALSE)</f>
        <v>165</v>
      </c>
      <c r="PD617" s="203" t="s">
        <v>61</v>
      </c>
      <c r="PE617" s="10">
        <f>PC617*1.5*PB617</f>
        <v>247.5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VLOOKUP(PI617,$A$681:$F$2408,6,FALSE)</f>
        <v>165</v>
      </c>
      <c r="PM617" s="203" t="s">
        <v>61</v>
      </c>
      <c r="PN617" s="10">
        <f>PL617*1.5*PK617</f>
        <v>247.5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VLOOKUP(PR617,$A$681:$F$2408,6,FALSE)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484</v>
      </c>
      <c r="QB617" s="408" t="s">
        <v>2017</v>
      </c>
      <c r="QC617" s="283">
        <f>IF(QB617="Kopman",1.4,1)</f>
        <v>1.4</v>
      </c>
      <c r="QD617" s="204">
        <f>VLOOKUP(QA617,$A$681:$F$2408,6,FALSE)</f>
        <v>165</v>
      </c>
      <c r="QE617" s="203" t="s">
        <v>61</v>
      </c>
      <c r="QF617" s="10">
        <f>QD617*1.5*QC617</f>
        <v>346.5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VLOOKUP(QJ617,$A$681:$F$2408,6,FALSE)</f>
        <v>418</v>
      </c>
      <c r="QN617" s="203" t="s">
        <v>61</v>
      </c>
      <c r="QO617" s="10">
        <f>QM617*1.5*QL617</f>
        <v>627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VLOOKUP(QS617,$A$681:$F$2408,6,FALSE)</f>
        <v>165</v>
      </c>
      <c r="QW617" s="203" t="s">
        <v>61</v>
      </c>
      <c r="QX617" s="10">
        <f>QV617*1.5*QU617</f>
        <v>247.5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VLOOKUP(RB617,$A$681:$F$2408,6,FALSE)</f>
        <v>165</v>
      </c>
      <c r="RF617" s="203" t="s">
        <v>61</v>
      </c>
      <c r="RG617" s="10">
        <f>RE617*1.5*RD617</f>
        <v>247.5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VLOOKUP(RK617,$A$681:$F$2408,6,FALSE)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VLOOKUP(RT617,$A$681:$F$2408,6,FALSE)</f>
        <v>165</v>
      </c>
      <c r="RX617" s="203" t="s">
        <v>61</v>
      </c>
      <c r="RY617" s="10">
        <f>RW617*1.5*RV617</f>
        <v>247.5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VLOOKUP(SC617,$A$681:$F$2408,6,FALSE)</f>
        <v>165</v>
      </c>
      <c r="SG617" s="203" t="s">
        <v>61</v>
      </c>
      <c r="SH617" s="10">
        <f>SF617*1.5*SE617</f>
        <v>247.5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VLOOKUP(SL617,$A$681:$F$2408,6,FALSE)</f>
        <v>165</v>
      </c>
      <c r="SP617" s="203" t="s">
        <v>61</v>
      </c>
      <c r="SQ617" s="10">
        <f>SO617*1.5*SN617</f>
        <v>247.5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VLOOKUP(SU617,$A$681:$F$2408,6,FALSE)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484</v>
      </c>
      <c r="TF617" s="283">
        <f>IF(TE617="Kopman",1.4,1)</f>
        <v>1</v>
      </c>
      <c r="TG617" s="204">
        <f>VLOOKUP(TD617,$A$681:$F$2408,6,FALSE)</f>
        <v>165</v>
      </c>
      <c r="TH617" s="203" t="s">
        <v>61</v>
      </c>
      <c r="TI617" s="10">
        <f>TG617*1.5</f>
        <v>247.5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VLOOKUP(TM617,$A$681:$F$2408,6,FALSE)</f>
        <v>189</v>
      </c>
      <c r="TQ617" s="203" t="s">
        <v>61</v>
      </c>
      <c r="TR617" s="10">
        <f>TP617*1.5*TO617</f>
        <v>283.5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VLOOKUP(TV617,$A$681:$F$2408,6,FALSE)</f>
        <v>300</v>
      </c>
      <c r="TZ617" s="203" t="s">
        <v>61</v>
      </c>
      <c r="UA617" s="10">
        <f>TY617*1.5*TX617</f>
        <v>450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VLOOKUP(UE617,$A$681:$F$2408,6,FALSE)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VLOOKUP(UN617,$A$681:$F$2408,6,FALSE)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1681</v>
      </c>
      <c r="UX617" s="408" t="s">
        <v>2017</v>
      </c>
      <c r="UY617" s="283">
        <f>IF(UX617="Kopman",1.4,1)</f>
        <v>1.4</v>
      </c>
      <c r="UZ617" s="204">
        <f>VLOOKUP(UW617,$A$681:$F$2408,6,FALSE)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2052</v>
      </c>
      <c r="VH617" s="283">
        <f>IF(VG617="Kopman",1.4,1)</f>
        <v>1</v>
      </c>
      <c r="VI617" s="204">
        <f>VLOOKUP(VF617,$A$681:$F$2408,6,FALSE)</f>
        <v>798</v>
      </c>
      <c r="VJ617" s="203" t="s">
        <v>61</v>
      </c>
      <c r="VK617" s="10">
        <f>VI617*1.5*VH617</f>
        <v>1197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VLOOKUP(VO617,$A$681:$F$2408,6,FALSE)</f>
        <v>99</v>
      </c>
      <c r="VS617" s="203" t="s">
        <v>61</v>
      </c>
      <c r="VT617" s="10">
        <f>VR617*1.5*VQ617</f>
        <v>148.5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VLOOKUP(VX617,$A$681:$F$2408,6,FALSE)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VLOOKUP(WG617,$A$681:$F$2408,6,FALSE)</f>
        <v>36</v>
      </c>
      <c r="WK617" s="203" t="s">
        <v>61</v>
      </c>
      <c r="WL617" s="10">
        <f>WJ617*1.5</f>
        <v>54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VLOOKUP(WP617,$A$681:$F$2408,6,FALSE)</f>
        <v>#N/A</v>
      </c>
      <c r="WT617" s="203" t="s">
        <v>2019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VLOOKUP(WY617,$A$681:$F$2408,6,FALSE)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VLOOKUP(XH617,$A$681:$F$2408,6,FALSE)</f>
        <v>165</v>
      </c>
      <c r="XL617" s="203" t="s">
        <v>61</v>
      </c>
      <c r="XM617" s="10">
        <f>XK617*1.5</f>
        <v>247.5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VLOOKUP(XQ617,$A$681:$F$2408,6,FALSE)</f>
        <v>165</v>
      </c>
      <c r="XU617" s="203" t="s">
        <v>61</v>
      </c>
      <c r="XV617" s="10">
        <f>XT617*1.5*XS617</f>
        <v>247.5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VLOOKUP(XZ617,$A$681:$F$2408,6,FALSE)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VLOOKUP(YI617,$A$681:$F$2408,6,FALSE)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VLOOKUP(YR617,$A$681:$F$2408,6,FALSE)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484</v>
      </c>
      <c r="ZC617" s="283">
        <f>IF(ZB617="Kopman",1.4,1)</f>
        <v>1</v>
      </c>
      <c r="ZD617" s="204">
        <f>VLOOKUP(ZA617,$A$681:$F$2408,6,FALSE)</f>
        <v>165</v>
      </c>
      <c r="ZE617" s="203" t="s">
        <v>61</v>
      </c>
      <c r="ZF617" s="10">
        <f>ZD617*1.5</f>
        <v>247.5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VLOOKUP(ZJ617,$A$681:$F$2408,6,FALSE)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VLOOKUP(ZS617,$A$681:$F$2408,6,FALSE)</f>
        <v>165</v>
      </c>
      <c r="ZW617" s="203" t="s">
        <v>61</v>
      </c>
      <c r="ZX617" s="10">
        <f>ZV617*1.5*ZU617</f>
        <v>247.5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VLOOKUP(AAB617,$A$681:$F$2408,6,FALSE)</f>
        <v>605</v>
      </c>
      <c r="AAF617" s="203" t="s">
        <v>61</v>
      </c>
      <c r="AAG617" s="10">
        <f>AAE617*1.5*AAD617</f>
        <v>907.5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VLOOKUP(AAK617,$A$681:$F$2408,6,FALSE)</f>
        <v>88</v>
      </c>
      <c r="AAO617" s="203" t="s">
        <v>61</v>
      </c>
      <c r="AAP617" s="10">
        <f>AAN617*1.5*AAM617</f>
        <v>132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VLOOKUP(AAT617,$A$681:$F$2408,6,FALSE)</f>
        <v>375</v>
      </c>
      <c r="AAX617" s="203" t="s">
        <v>61</v>
      </c>
      <c r="AAY617" s="10">
        <f>AAW617*1.5*AAV617</f>
        <v>562.5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VLOOKUP(ABC617,$A$681:$F$2408,6,FALSE)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418</v>
      </c>
      <c r="ABM617" s="408" t="s">
        <v>2017</v>
      </c>
      <c r="ABN617" s="283">
        <f>IF(ABM617="Kopman",1.4,1)</f>
        <v>1.4</v>
      </c>
      <c r="ABO617" s="204">
        <f>VLOOKUP(ABL617,$A$681:$F$2408,6,FALSE)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2052</v>
      </c>
      <c r="ABW617" s="283">
        <f>IF(ABV617="Kopman",1.4,1)</f>
        <v>1</v>
      </c>
      <c r="ABX617" s="204">
        <f>VLOOKUP(ABU617,$A$681:$F$2408,6,FALSE)</f>
        <v>798</v>
      </c>
      <c r="ABY617" s="203" t="s">
        <v>61</v>
      </c>
      <c r="ABZ617" s="10">
        <f>ABX617*1.5*ABW617</f>
        <v>1197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VLOOKUP(ACD617,$A$681:$F$2408,6,FALSE)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VLOOKUP(ACM617,$A$681:$F$2408,6,FALSE)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VLOOKUP(ACV617,$A$681:$F$2408,6,FALSE)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VLOOKUP(ADE617,$A$681:$F$2408,6,FALSE)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VLOOKUP(ADN617,$A$681:$F$2408,6,FALSE)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VLOOKUP(ADW617,$A$681:$F$2408,6,FALSE)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VLOOKUP(AEF617,$A$681:$F$2408,6,FALSE)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VLOOKUP(AEO617,$A$681:$F$2408,6,FALSE)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VLOOKUP(AEX617,$A$681:$F$2408,6,FALSE)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VLOOKUP(AFG617,$A$681:$F$2408,6,FALSE)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VLOOKUP(AFP617,$A$681:$F$2408,6,FALSE)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VLOOKUP(AFY617,$A$681:$F$2408,6,FALSE)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VLOOKUP(AGH617,$A$681:$F$2408,6,FALSE)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VLOOKUP(AGQ617,$A$681:$F$2408,6,FALSE)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VLOOKUP(AGZ617,$A$681:$F$2408,6,FALSE)</f>
        <v>86</v>
      </c>
      <c r="AHD617" s="203" t="s">
        <v>61</v>
      </c>
      <c r="AHE617" s="10">
        <f>AHC617*1.5*AHB617</f>
        <v>129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VLOOKUP(AHI617,$A$681:$F$2408,6,FALSE)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VLOOKUP(AHR617,$A$681:$F$2408,6,FALSE)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VLOOKUP(AIA617,$A$681:$F$2408,6,FALSE)</f>
        <v>36</v>
      </c>
      <c r="AIE617" s="203" t="s">
        <v>61</v>
      </c>
      <c r="AIF617" s="10">
        <f>AID617*1.5*AIC617</f>
        <v>54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VLOOKUP(AIJ617,$A$681:$F$2408,6,FALSE)</f>
        <v>189</v>
      </c>
      <c r="AIN617" s="203" t="s">
        <v>61</v>
      </c>
      <c r="AIO617" s="10">
        <f>AIM617*1.5*AIL617</f>
        <v>283.5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VLOOKUP(AIS617,$A$681:$F$2408,6,FALSE)</f>
        <v>86</v>
      </c>
      <c r="AIW617" s="203" t="s">
        <v>61</v>
      </c>
      <c r="AIX617" s="10">
        <f>AIV617*1.5*AIU617</f>
        <v>129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VLOOKUP(AJB617,$A$681:$F$2408,6,FALSE)</f>
        <v>259</v>
      </c>
      <c r="AJF617" s="203" t="s">
        <v>61</v>
      </c>
      <c r="AJG617" s="10">
        <f>AJE617*1.5*AJD617</f>
        <v>388.5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VLOOKUP(AJK617,$A$681:$F$2408,6,FALSE)</f>
        <v>165</v>
      </c>
      <c r="AJO617" s="203" t="s">
        <v>61</v>
      </c>
      <c r="AJP617" s="10">
        <f>AJN617*1.5*AJM617</f>
        <v>247.5</v>
      </c>
      <c r="AJQ617" s="10"/>
      <c r="AJR617" s="273"/>
      <c r="AJS617" s="203" t="s">
        <v>80</v>
      </c>
      <c r="AJT617" s="424" t="s">
        <v>484</v>
      </c>
      <c r="AJV617" s="283">
        <f>IF(AJU617="Kopman",1.4,1)</f>
        <v>1</v>
      </c>
      <c r="AJW617" s="204">
        <f>VLOOKUP(AJT617,$A$681:$F$2408,6,FALSE)</f>
        <v>165</v>
      </c>
      <c r="AJX617" s="203" t="s">
        <v>61</v>
      </c>
      <c r="AJY617" s="10">
        <f>AJW617*1.5*AJV617</f>
        <v>247.5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VLOOKUP(AKC617,$A$681:$F$2408,6,FALSE)</f>
        <v>418</v>
      </c>
      <c r="AKG617" s="203" t="s">
        <v>61</v>
      </c>
      <c r="AKH617" s="10">
        <f>AKF617*1.5*AKE617</f>
        <v>627</v>
      </c>
      <c r="AKI617" s="10"/>
      <c r="AKJ617" s="273"/>
      <c r="AKK617" s="203" t="s">
        <v>80</v>
      </c>
      <c r="AKL617" s="409" t="s">
        <v>1732</v>
      </c>
      <c r="AKM617" s="408" t="s">
        <v>2017</v>
      </c>
      <c r="AKN617" s="283">
        <f>IF(AKM617="Kopman",1.4,1)</f>
        <v>1.4</v>
      </c>
      <c r="AKO617" s="204">
        <f>VLOOKUP(AKL617,$A$681:$F$2408,6,FALSE)</f>
        <v>418</v>
      </c>
      <c r="AKP617" s="203" t="s">
        <v>61</v>
      </c>
      <c r="AKQ617" s="10">
        <f>AKO617*1.5*AKN617</f>
        <v>877.8</v>
      </c>
      <c r="AKR617" s="10"/>
      <c r="AKS617" s="273"/>
      <c r="AKT617" s="203" t="s">
        <v>80</v>
      </c>
      <c r="AKU617" s="409" t="s">
        <v>519</v>
      </c>
      <c r="AKV617" s="408" t="s">
        <v>2017</v>
      </c>
      <c r="AKW617" s="283">
        <f>IF(AKV617="Kopman",1.4,1)</f>
        <v>1.4</v>
      </c>
      <c r="AKX617" s="204">
        <f>VLOOKUP(AKU617,$A$681:$F$2408,6,FALSE)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602</v>
      </c>
      <c r="ALE617" s="408" t="s">
        <v>2017</v>
      </c>
      <c r="ALF617" s="283">
        <f>IF(ALE617="Kopman",1.4,1)</f>
        <v>1.4</v>
      </c>
      <c r="ALG617" s="204">
        <f>VLOOKUP(ALD617,$A$681:$F$2408,6,FALSE)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VLOOKUP(ALM617,$A$681:$F$2408,6,FALSE)</f>
        <v>36</v>
      </c>
      <c r="ALQ617" s="203" t="s">
        <v>61</v>
      </c>
      <c r="ALR617" s="10">
        <f>ALP617*1.5*ALO617</f>
        <v>54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VLOOKUP(ALV617,$A$681:$F$2408,6,FALSE)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484</v>
      </c>
      <c r="AMF617" s="408" t="s">
        <v>2017</v>
      </c>
      <c r="AMG617" s="283">
        <f>IF(AMF617="Kopman",1.4,1)</f>
        <v>1.4</v>
      </c>
      <c r="AMH617" s="204">
        <f>VLOOKUP(AME617,$A$681:$F$2408,6,FALSE)</f>
        <v>165</v>
      </c>
      <c r="AMI617" s="203" t="s">
        <v>61</v>
      </c>
      <c r="AMJ617" s="10">
        <f>AMH617*1.5*AMG617</f>
        <v>346.5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VLOOKUP(AMN617,$A$681:$F$2408,6,FALSE)</f>
        <v>165</v>
      </c>
      <c r="AMR617" s="203" t="s">
        <v>61</v>
      </c>
      <c r="AMS617" s="10">
        <f>AMQ617*1.5*AMP617</f>
        <v>247.5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VLOOKUP(AMW617,$A$681:$F$2408,6,FALSE)</f>
        <v>165</v>
      </c>
      <c r="ANA617" s="203" t="s">
        <v>61</v>
      </c>
      <c r="ANB617" s="10">
        <f>AMZ617*1.5*AMY617</f>
        <v>247.5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VLOOKUP(ANF617,$A$681:$F$2408,6,FALSE)</f>
        <v>165</v>
      </c>
      <c r="ANJ617" s="203" t="s">
        <v>61</v>
      </c>
      <c r="ANK617" s="10">
        <f>ANI617*1.5*ANH617</f>
        <v>247.5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VLOOKUP(ANO617,$A$681:$F$2408,6,FALSE)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VLOOKUP(ANX617,$A$681:$F$2408,6,FALSE)</f>
        <v>165</v>
      </c>
      <c r="AOB617" s="203" t="s">
        <v>61</v>
      </c>
      <c r="AOC617" s="10">
        <f>AOA617*1.5*ANZ617</f>
        <v>247.5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VLOOKUP(AOG617,$A$681:$F$2408,6,FALSE)</f>
        <v>165</v>
      </c>
      <c r="AOK617" s="203" t="s">
        <v>61</v>
      </c>
      <c r="AOL617" s="10">
        <f>AOJ617*1.5*AOI617</f>
        <v>247.5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VLOOKUP(AOP617,$A$681:$F$2408,6,FALSE)</f>
        <v>165</v>
      </c>
      <c r="AOT617" s="203" t="s">
        <v>61</v>
      </c>
      <c r="AOU617" s="10">
        <f>AOS617*1.5*AOR617</f>
        <v>247.5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VLOOKUP(AOY617,$A$681:$F$2408,6,FALSE)</f>
        <v>165</v>
      </c>
      <c r="APC617" s="203" t="s">
        <v>61</v>
      </c>
      <c r="APD617" s="10">
        <f>APB617*1.5*APA617</f>
        <v>247.5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VLOOKUP(APH617,$A$681:$F$2408,6,FALSE)</f>
        <v>605</v>
      </c>
      <c r="APL617" s="203" t="s">
        <v>61</v>
      </c>
      <c r="APM617" s="10">
        <f>APK617*1.5*APJ617</f>
        <v>907.5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VLOOKUP(APQ617,$A$681:$F$2408,6,FALSE)</f>
        <v>86</v>
      </c>
      <c r="APU617" s="203" t="s">
        <v>61</v>
      </c>
      <c r="APV617" s="10">
        <f>APT617*1.5*APS617</f>
        <v>129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VLOOKUP(APZ617,$A$681:$F$2408,6,FALSE)</f>
        <v>80</v>
      </c>
      <c r="AQD617" s="203" t="s">
        <v>61</v>
      </c>
      <c r="AQE617" s="10">
        <f>AQC617*1.5*AQB617</f>
        <v>120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VLOOKUP(B618,$A$681:$F$2408,6,FALSE)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VLOOKUP(K618,$A$681:$F$2408,6,FALSE)</f>
        <v>165</v>
      </c>
      <c r="O618" s="203" t="s">
        <v>63</v>
      </c>
      <c r="P618" s="10">
        <f>N618*1.4</f>
        <v>230.99999999999997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VLOOKUP(T618,$A$681:$F$2408,6,FALSE)</f>
        <v>418</v>
      </c>
      <c r="X618" s="203" t="s">
        <v>63</v>
      </c>
      <c r="Y618" s="10">
        <f>W618*1.4</f>
        <v>585.19999999999993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VLOOKUP(AC618,$A$681:$F$2408,6,FALSE)</f>
        <v>165</v>
      </c>
      <c r="AG618" s="203" t="s">
        <v>63</v>
      </c>
      <c r="AH618" s="10">
        <f>AF618*1.4</f>
        <v>230.99999999999997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VLOOKUP(AL618,$A$681:$F$2408,6,FALSE)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VLOOKUP(AU618,$A$681:$F$2408,6,FALSE)</f>
        <v>259</v>
      </c>
      <c r="AY618" s="203" t="s">
        <v>63</v>
      </c>
      <c r="AZ618" s="10">
        <f>AX618*1.4</f>
        <v>362.59999999999997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VLOOKUP(BD618,$A$681:$F$2408,6,FALSE)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VLOOKUP(BM618,$A$681:$F$2408,6,FALSE)</f>
        <v>418</v>
      </c>
      <c r="BQ618" s="203" t="s">
        <v>63</v>
      </c>
      <c r="BR618" s="10">
        <f>BP618*1.4</f>
        <v>585.19999999999993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VLOOKUP(BV618,$A$681:$F$2408,6,FALSE)</f>
        <v>375</v>
      </c>
      <c r="BZ618" s="203" t="s">
        <v>63</v>
      </c>
      <c r="CA618" s="10">
        <f>BY618*1.4</f>
        <v>525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VLOOKUP(CE618,$A$681:$F$2408,6,FALSE)</f>
        <v>165</v>
      </c>
      <c r="CI618" s="203" t="s">
        <v>63</v>
      </c>
      <c r="CJ618" s="10">
        <f>CH618*1.4</f>
        <v>230.99999999999997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VLOOKUP(CN618,$A$681:$F$2408,6,FALSE)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VLOOKUP(CW618,$A$681:$F$2408,6,FALSE)</f>
        <v>165</v>
      </c>
      <c r="DA618" s="203" t="s">
        <v>63</v>
      </c>
      <c r="DB618" s="10">
        <f>CZ618*1.4</f>
        <v>230.99999999999997</v>
      </c>
      <c r="DC618" s="10"/>
      <c r="DD618" s="267"/>
      <c r="DE618" s="203" t="s">
        <v>81</v>
      </c>
      <c r="DF618" s="276" t="s">
        <v>2052</v>
      </c>
      <c r="DH618" s="204"/>
      <c r="DI618" s="204">
        <f>VLOOKUP(DF618,$A$681:$F$2408,6,FALSE)</f>
        <v>798</v>
      </c>
      <c r="DJ618" s="203" t="s">
        <v>63</v>
      </c>
      <c r="DK618" s="10">
        <f>DI618*1.4</f>
        <v>1117.1999999999998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VLOOKUP(DO618,$A$681:$F$2408,6,FALSE)</f>
        <v>99</v>
      </c>
      <c r="DS618" s="203" t="s">
        <v>63</v>
      </c>
      <c r="DT618" s="10">
        <f>DR618*1.4</f>
        <v>138.6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VLOOKUP(DX618,$A$681:$F$2408,6,FALSE)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VLOOKUP(EG618,$A$681:$F$2408,6,FALSE)</f>
        <v>259</v>
      </c>
      <c r="EK618" s="203" t="s">
        <v>63</v>
      </c>
      <c r="EL618" s="10">
        <f>EJ618*1.4</f>
        <v>362.59999999999997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VLOOKUP(EP618,$A$681:$F$2408,6,FALSE)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VLOOKUP(EY618,$A$681:$F$2408,6,FALSE)</f>
        <v>259</v>
      </c>
      <c r="FC618" s="203" t="s">
        <v>63</v>
      </c>
      <c r="FD618" s="10">
        <f>FB618*1.4</f>
        <v>362.59999999999997</v>
      </c>
      <c r="FE618" s="10"/>
      <c r="FF618" s="267"/>
      <c r="FG618" s="203" t="s">
        <v>81</v>
      </c>
      <c r="FH618" s="414" t="s">
        <v>602</v>
      </c>
      <c r="FJ618" s="204"/>
      <c r="FK618" s="204">
        <f>VLOOKUP(FH618,$A$681:$F$2408,6,FALSE)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VLOOKUP(FQ618,$A$681:$F$2408,6,FALSE)</f>
        <v>605</v>
      </c>
      <c r="FU618" s="203" t="s">
        <v>63</v>
      </c>
      <c r="FV618" s="10">
        <f>FT618*1.4</f>
        <v>847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VLOOKUP(FZ618,$A$681:$F$2408,6,FALSE)</f>
        <v>80</v>
      </c>
      <c r="GD618" s="203" t="s">
        <v>63</v>
      </c>
      <c r="GE618" s="10">
        <f>GC618*1.4</f>
        <v>112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VLOOKUP(GI618,$A$681:$F$2408,6,FALSE)</f>
        <v>86</v>
      </c>
      <c r="GM618" s="203" t="s">
        <v>63</v>
      </c>
      <c r="GN618" s="10">
        <f>GL618*1.4</f>
        <v>120.39999999999999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VLOOKUP(GR618,$A$681:$F$2408,6,FALSE)</f>
        <v>80</v>
      </c>
      <c r="GV618" s="203" t="s">
        <v>63</v>
      </c>
      <c r="GW618" s="10">
        <f>GU618*1.4</f>
        <v>112</v>
      </c>
      <c r="GX618" s="10"/>
      <c r="GY618" s="267"/>
      <c r="GZ618" s="203" t="s">
        <v>81</v>
      </c>
      <c r="HA618" s="276" t="s">
        <v>2052</v>
      </c>
      <c r="HC618" s="204"/>
      <c r="HD618" s="204">
        <f>VLOOKUP(HA618,$A$681:$F$2408,6,FALSE)</f>
        <v>798</v>
      </c>
      <c r="HE618" s="203" t="s">
        <v>63</v>
      </c>
      <c r="HF618" s="10">
        <f>HD618*1.4</f>
        <v>1117.1999999999998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VLOOKUP(HJ618,$A$681:$F$2408,6,FALSE)</f>
        <v>86</v>
      </c>
      <c r="HN618" s="203" t="s">
        <v>63</v>
      </c>
      <c r="HO618" s="10">
        <f>HM618*1.4</f>
        <v>120.39999999999999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VLOOKUP(HS618,$A$681:$F$2408,6,FALSE)</f>
        <v>99</v>
      </c>
      <c r="HW618" s="203" t="s">
        <v>63</v>
      </c>
      <c r="HX618" s="10">
        <f>HV618*1.4</f>
        <v>138.6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VLOOKUP(IB618,$A$681:$F$2408,6,FALSE)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VLOOKUP(IK618,$A$681:$F$2408,6,FALSE)</f>
        <v>418</v>
      </c>
      <c r="IO618" s="203" t="s">
        <v>63</v>
      </c>
      <c r="IP618" s="10">
        <f>IN618*1.4</f>
        <v>585.19999999999993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VLOOKUP(IT618,$A$681:$F$2408,6,FALSE)</f>
        <v>418</v>
      </c>
      <c r="IX618" s="203" t="s">
        <v>63</v>
      </c>
      <c r="IY618" s="10">
        <f>IW618*1.4</f>
        <v>585.19999999999993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VLOOKUP(JC618,$A$681:$F$2408,6,FALSE)</f>
        <v>165</v>
      </c>
      <c r="JG618" s="203" t="s">
        <v>63</v>
      </c>
      <c r="JH618" s="10">
        <f>JF618*1.4</f>
        <v>230.99999999999997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VLOOKUP(JL618,$A$681:$F$2408,6,FALSE)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VLOOKUP(JU618,$A$681:$F$2408,6,FALSE)</f>
        <v>259</v>
      </c>
      <c r="JY618" s="203" t="s">
        <v>63</v>
      </c>
      <c r="JZ618" s="10">
        <f>JX618*1.4</f>
        <v>362.59999999999997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VLOOKUP(KD618,$A$681:$F$2408,6,FALSE)</f>
        <v>605</v>
      </c>
      <c r="KH618" s="203" t="s">
        <v>63</v>
      </c>
      <c r="KI618" s="10">
        <f>KG618*1.4</f>
        <v>847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VLOOKUP(KM618,$A$681:$F$2408,6,FALSE)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VLOOKUP(KV618,$A$681:$F$2408,6,FALSE)</f>
        <v>259</v>
      </c>
      <c r="KZ618" s="203" t="s">
        <v>63</v>
      </c>
      <c r="LA618" s="10">
        <f>KY618*1.4</f>
        <v>362.59999999999997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VLOOKUP(LE618,$A$681:$F$2408,6,FALSE)</f>
        <v>88</v>
      </c>
      <c r="LI618" s="203" t="s">
        <v>63</v>
      </c>
      <c r="LJ618" s="10">
        <f>LH618*1.4</f>
        <v>123.19999999999999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VLOOKUP(LN618,$A$681:$F$2408,6,FALSE)</f>
        <v>418</v>
      </c>
      <c r="LR618" s="203" t="s">
        <v>63</v>
      </c>
      <c r="LS618" s="10">
        <f>LQ618*1.4</f>
        <v>585.19999999999993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VLOOKUP(LW618,$A$681:$F$2408,6,FALSE)</f>
        <v>375</v>
      </c>
      <c r="MA618" s="203" t="s">
        <v>63</v>
      </c>
      <c r="MB618" s="10">
        <f>LZ618*1.4</f>
        <v>525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VLOOKUP(MF618,$A$681:$F$2408,6,FALSE)</f>
        <v>418</v>
      </c>
      <c r="MJ618" s="203" t="s">
        <v>63</v>
      </c>
      <c r="MK618" s="10">
        <f>MI618*1.4</f>
        <v>585.19999999999993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VLOOKUP(MO618,$A$681:$F$2408,6,FALSE)</f>
        <v>148</v>
      </c>
      <c r="MS618" s="203" t="s">
        <v>63</v>
      </c>
      <c r="MT618" s="10">
        <f>MR618*1.4</f>
        <v>207.2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VLOOKUP(MX618,$A$681:$F$2408,6,FALSE)</f>
        <v>605</v>
      </c>
      <c r="NB618" s="203" t="s">
        <v>63</v>
      </c>
      <c r="NC618" s="10">
        <f>NA618*1.4</f>
        <v>847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VLOOKUP(NG618,$A$681:$F$2408,6,FALSE)</f>
        <v>165</v>
      </c>
      <c r="NK618" s="203" t="s">
        <v>63</v>
      </c>
      <c r="NL618" s="10">
        <f>NJ618*1.4</f>
        <v>230.99999999999997</v>
      </c>
      <c r="NM618" s="10"/>
      <c r="NN618" s="267"/>
      <c r="NO618" s="203" t="s">
        <v>81</v>
      </c>
      <c r="NP618" s="417" t="s">
        <v>470</v>
      </c>
      <c r="NR618" s="204"/>
      <c r="NS618" s="204">
        <f>VLOOKUP(NP618,$A$681:$F$2408,6,FALSE)</f>
        <v>259</v>
      </c>
      <c r="NT618" s="203" t="s">
        <v>63</v>
      </c>
      <c r="NU618" s="10">
        <f>NS618*1.4</f>
        <v>362.59999999999997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VLOOKUP(NY618,$A$681:$F$2408,6,FALSE)</f>
        <v>123</v>
      </c>
      <c r="OC618" s="203" t="s">
        <v>63</v>
      </c>
      <c r="OD618" s="10">
        <f>OB618*1.4</f>
        <v>172.2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VLOOKUP(OH618,$A$681:$F$2408,6,FALSE)</f>
        <v>418</v>
      </c>
      <c r="OL618" s="203" t="s">
        <v>63</v>
      </c>
      <c r="OM618" s="10">
        <f>OK618*1.4</f>
        <v>585.19999999999993</v>
      </c>
      <c r="ON618" s="10"/>
      <c r="OO618" s="267"/>
      <c r="OP618" s="203" t="s">
        <v>81</v>
      </c>
      <c r="OQ618" s="417" t="s">
        <v>470</v>
      </c>
      <c r="OS618" s="204"/>
      <c r="OT618" s="204">
        <f>VLOOKUP(OQ618,$A$681:$F$2408,6,FALSE)</f>
        <v>259</v>
      </c>
      <c r="OU618" s="203" t="s">
        <v>63</v>
      </c>
      <c r="OV618" s="10">
        <f>OT618*1.4</f>
        <v>362.59999999999997</v>
      </c>
      <c r="OW618" s="10"/>
      <c r="OX618" s="267"/>
      <c r="OY618" s="203" t="s">
        <v>81</v>
      </c>
      <c r="OZ618" s="421" t="s">
        <v>1732</v>
      </c>
      <c r="PB618" s="204"/>
      <c r="PC618" s="204">
        <f>VLOOKUP(OZ618,$A$681:$F$2408,6,FALSE)</f>
        <v>418</v>
      </c>
      <c r="PD618" s="203" t="s">
        <v>63</v>
      </c>
      <c r="PE618" s="10">
        <f>PC618*1.4</f>
        <v>585.19999999999993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VLOOKUP(PI618,$A$681:$F$2408,6,FALSE)</f>
        <v>80</v>
      </c>
      <c r="PM618" s="203" t="s">
        <v>63</v>
      </c>
      <c r="PN618" s="10">
        <f>PL618*1.4</f>
        <v>112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VLOOKUP(PR618,$A$681:$F$2408,6,FALSE)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470</v>
      </c>
      <c r="QC618" s="204"/>
      <c r="QD618" s="204">
        <f>VLOOKUP(QA618,$A$681:$F$2408,6,FALSE)</f>
        <v>259</v>
      </c>
      <c r="QE618" s="203" t="s">
        <v>63</v>
      </c>
      <c r="QF618" s="10">
        <f>QD618*1.4</f>
        <v>362.59999999999997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VLOOKUP(QJ618,$A$681:$F$2408,6,FALSE)</f>
        <v>165</v>
      </c>
      <c r="QN618" s="203" t="s">
        <v>63</v>
      </c>
      <c r="QO618" s="10">
        <f>QM618*1.4</f>
        <v>230.99999999999997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VLOOKUP(QS618,$A$681:$F$2408,6,FALSE)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VLOOKUP(RB618,$A$681:$F$2408,6,FALSE)</f>
        <v>259</v>
      </c>
      <c r="RF618" s="203" t="s">
        <v>63</v>
      </c>
      <c r="RG618" s="10">
        <f>RE618*1.4</f>
        <v>362.59999999999997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VLOOKUP(RK618,$A$681:$F$2408,6,FALSE)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VLOOKUP(RT618,$A$681:$F$2408,6,FALSE)</f>
        <v>605</v>
      </c>
      <c r="RX618" s="203" t="s">
        <v>63</v>
      </c>
      <c r="RY618" s="10">
        <f>RW618*1.4</f>
        <v>847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VLOOKUP(SC618,$A$681:$F$2408,6,FALSE)</f>
        <v>418</v>
      </c>
      <c r="SG618" s="203" t="s">
        <v>63</v>
      </c>
      <c r="SH618" s="10">
        <f>SF618*1.4</f>
        <v>585.19999999999993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VLOOKUP(SL618,$A$681:$F$2408,6,FALSE)</f>
        <v>418</v>
      </c>
      <c r="SP618" s="203" t="s">
        <v>63</v>
      </c>
      <c r="SQ618" s="10">
        <f>SO618*1.4</f>
        <v>585.19999999999993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VLOOKUP(SU618,$A$681:$F$2408,6,FALSE)</f>
        <v>259</v>
      </c>
      <c r="SY618" s="203" t="s">
        <v>63</v>
      </c>
      <c r="SZ618" s="10">
        <f>SX618*1.4</f>
        <v>362.59999999999997</v>
      </c>
      <c r="TA618" s="10"/>
      <c r="TB618" s="273"/>
      <c r="TC618" s="203" t="s">
        <v>81</v>
      </c>
      <c r="TD618" s="421" t="s">
        <v>470</v>
      </c>
      <c r="TF618" s="204"/>
      <c r="TG618" s="204">
        <f>VLOOKUP(TD618,$A$681:$F$2408,6,FALSE)</f>
        <v>259</v>
      </c>
      <c r="TH618" s="203" t="s">
        <v>63</v>
      </c>
      <c r="TI618" s="10">
        <f>TG618*1.4</f>
        <v>362.59999999999997</v>
      </c>
      <c r="TK618" s="273"/>
      <c r="TL618" s="203" t="s">
        <v>81</v>
      </c>
      <c r="TM618" s="276" t="s">
        <v>452</v>
      </c>
      <c r="TO618" s="204"/>
      <c r="TP618" s="204">
        <f>VLOOKUP(TM618,$A$681:$F$2408,6,FALSE)</f>
        <v>86</v>
      </c>
      <c r="TQ618" s="203" t="s">
        <v>63</v>
      </c>
      <c r="TR618" s="10">
        <f>TP618*1.4</f>
        <v>120.39999999999999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VLOOKUP(TV618,$A$681:$F$2408,6,FALSE)</f>
        <v>418</v>
      </c>
      <c r="TZ618" s="203" t="s">
        <v>63</v>
      </c>
      <c r="UA618" s="10">
        <f>TY618*1.4</f>
        <v>585.19999999999993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VLOOKUP(UE618,$A$681:$F$2408,6,FALSE)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VLOOKUP(UN618,$A$681:$F$2408,6,FALSE)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VLOOKUP(UW618,$A$681:$F$2408,6,FALSE)</f>
        <v>259</v>
      </c>
      <c r="VA618" s="203" t="s">
        <v>63</v>
      </c>
      <c r="VB618" s="10">
        <f>UZ618*1.4</f>
        <v>362.59999999999997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VLOOKUP(VF618,$A$681:$F$2408,6,FALSE)</f>
        <v>418</v>
      </c>
      <c r="VJ618" s="203" t="s">
        <v>63</v>
      </c>
      <c r="VK618" s="10">
        <f>VI618*1.4</f>
        <v>585.19999999999993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VLOOKUP(VO618,$A$681:$F$2408,6,FALSE)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VLOOKUP(VX618,$A$681:$F$2408,6,FALSE)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VLOOKUP(WG618,$A$681:$F$2408,6,FALSE)</f>
        <v>86</v>
      </c>
      <c r="WK618" s="203" t="s">
        <v>63</v>
      </c>
      <c r="WL618" s="10">
        <f>WJ618*1.4</f>
        <v>120.39999999999999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VLOOKUP(WP618,$A$681:$F$2408,6,FALSE)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VLOOKUP(WY618,$A$681:$F$2408,6,FALSE)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VLOOKUP(XH618,$A$681:$F$2408,6,FALSE)</f>
        <v>36</v>
      </c>
      <c r="XL618" s="203" t="s">
        <v>63</v>
      </c>
      <c r="XM618" s="10">
        <f>XK618*1.4</f>
        <v>50.4</v>
      </c>
      <c r="XO618" s="273"/>
      <c r="XP618" s="203" t="s">
        <v>81</v>
      </c>
      <c r="XQ618" s="276" t="s">
        <v>1266</v>
      </c>
      <c r="XS618" s="204"/>
      <c r="XT618" s="204">
        <f>VLOOKUP(XQ618,$A$681:$F$2408,6,FALSE)</f>
        <v>80</v>
      </c>
      <c r="XU618" s="203" t="s">
        <v>63</v>
      </c>
      <c r="XV618" s="10">
        <f>XT618*1.4</f>
        <v>112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VLOOKUP(XZ618,$A$681:$F$2408,6,FALSE)</f>
        <v>165</v>
      </c>
      <c r="YD618" s="203" t="s">
        <v>63</v>
      </c>
      <c r="YE618" s="10">
        <f>YC618*1.4</f>
        <v>230.99999999999997</v>
      </c>
      <c r="YG618" s="273"/>
      <c r="YH618" s="203" t="s">
        <v>81</v>
      </c>
      <c r="YI618" s="278" t="s">
        <v>183</v>
      </c>
      <c r="YK618" s="204"/>
      <c r="YL618" s="204" t="e">
        <f>VLOOKUP(YI618,$A$681:$F$2408,6,FALSE)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VLOOKUP(YR618,$A$681:$F$2408,6,FALSE)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602</v>
      </c>
      <c r="ZC618" s="204"/>
      <c r="ZD618" s="204">
        <f>VLOOKUP(ZA618,$A$681:$F$2408,6,FALSE)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VLOOKUP(ZJ618,$A$681:$F$2408,6,FALSE)</f>
        <v>86</v>
      </c>
      <c r="ZN618" s="203" t="s">
        <v>63</v>
      </c>
      <c r="ZO618" s="10">
        <f>ZM618*1.4</f>
        <v>120.39999999999999</v>
      </c>
      <c r="ZQ618" s="273"/>
      <c r="ZR618" s="203" t="s">
        <v>81</v>
      </c>
      <c r="ZS618" s="276" t="s">
        <v>602</v>
      </c>
      <c r="ZU618" s="204"/>
      <c r="ZV618" s="204">
        <f>VLOOKUP(ZS618,$A$681:$F$2408,6,FALSE)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VLOOKUP(AAB618,$A$681:$F$2408,6,FALSE)</f>
        <v>86</v>
      </c>
      <c r="AAF618" s="203" t="s">
        <v>63</v>
      </c>
      <c r="AAG618" s="10">
        <f>AAE618*1.4</f>
        <v>120.39999999999999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VLOOKUP(AAK618,$A$681:$F$2408,6,FALSE)</f>
        <v>605</v>
      </c>
      <c r="AAO618" s="203" t="s">
        <v>63</v>
      </c>
      <c r="AAP618" s="10">
        <f>AAN618*1.4</f>
        <v>847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VLOOKUP(AAT618,$A$681:$F$2408,6,FALSE)</f>
        <v>123</v>
      </c>
      <c r="AAX618" s="203" t="s">
        <v>63</v>
      </c>
      <c r="AAY618" s="10">
        <f>AAW618*1.4</f>
        <v>172.2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VLOOKUP(ABC618,$A$681:$F$2408,6,FALSE)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VLOOKUP(ABL618,$A$681:$F$2408,6,FALSE)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VLOOKUP(ABU618,$A$681:$F$2408,6,FALSE)</f>
        <v>418</v>
      </c>
      <c r="ABY618" s="203" t="s">
        <v>63</v>
      </c>
      <c r="ABZ618" s="10">
        <f>ABX618*1.4</f>
        <v>585.19999999999993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VLOOKUP(ACD618,$A$681:$F$2408,6,FALSE)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VLOOKUP(ACM618,$A$681:$F$2408,6,FALSE)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VLOOKUP(ACV618,$A$681:$F$2408,6,FALSE)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VLOOKUP(ADE618,$A$681:$F$2408,6,FALSE)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VLOOKUP(ADN618,$A$681:$F$2408,6,FALSE)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VLOOKUP(ADW618,$A$681:$F$2408,6,FALSE)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VLOOKUP(AEF618,$A$681:$F$2408,6,FALSE)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VLOOKUP(AEO618,$A$681:$F$2408,6,FALSE)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VLOOKUP(AEX618,$A$681:$F$2408,6,FALSE)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VLOOKUP(AFG618,$A$681:$F$2408,6,FALSE)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VLOOKUP(AFP618,$A$681:$F$2408,6,FALSE)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VLOOKUP(AFY618,$A$681:$F$2408,6,FALSE)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VLOOKUP(AGH618,$A$681:$F$2408,6,FALSE)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VLOOKUP(AGQ618,$A$681:$F$2408,6,FALSE)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VLOOKUP(AGZ618,$A$681:$F$2408,6,FALSE)</f>
        <v>165</v>
      </c>
      <c r="AHD618" s="203" t="s">
        <v>63</v>
      </c>
      <c r="AHE618" s="10">
        <f>AHC618*1.4</f>
        <v>230.99999999999997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VLOOKUP(AHI618,$A$681:$F$2408,6,FALSE)</f>
        <v>36</v>
      </c>
      <c r="AHM618" s="203" t="s">
        <v>63</v>
      </c>
      <c r="AHN618" s="10">
        <f>AHL618*1.4</f>
        <v>50.4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VLOOKUP(AHR618,$A$681:$F$2408,6,FALSE)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VLOOKUP(AIA618,$A$681:$F$2408,6,FALSE)</f>
        <v>86</v>
      </c>
      <c r="AIE618" s="203" t="s">
        <v>63</v>
      </c>
      <c r="AIF618" s="10">
        <f>AID618*1.4</f>
        <v>120.39999999999999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VLOOKUP(AIJ618,$A$681:$F$2408,6,FALSE)</f>
        <v>375</v>
      </c>
      <c r="AIN618" s="203" t="s">
        <v>63</v>
      </c>
      <c r="AIO618" s="10">
        <f>AIM618*1.4</f>
        <v>525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VLOOKUP(AIS618,$A$681:$F$2408,6,FALSE)</f>
        <v>605</v>
      </c>
      <c r="AIW618" s="203" t="s">
        <v>63</v>
      </c>
      <c r="AIX618" s="10">
        <f>AIV618*1.4</f>
        <v>847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VLOOKUP(AJB618,$A$681:$F$2408,6,FALSE)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VLOOKUP(AJK618,$A$681:$F$2408,6,FALSE)</f>
        <v>259</v>
      </c>
      <c r="AJO618" s="203" t="s">
        <v>63</v>
      </c>
      <c r="AJP618" s="10">
        <f>AJN618*1.4</f>
        <v>362.59999999999997</v>
      </c>
      <c r="AJQ618" s="10"/>
      <c r="AJR618" s="273"/>
      <c r="AJS618" s="203" t="s">
        <v>81</v>
      </c>
      <c r="AJT618" s="424" t="s">
        <v>470</v>
      </c>
      <c r="AJV618" s="204"/>
      <c r="AJW618" s="204">
        <f>VLOOKUP(AJT618,$A$681:$F$2408,6,FALSE)</f>
        <v>259</v>
      </c>
      <c r="AJX618" s="203" t="s">
        <v>63</v>
      </c>
      <c r="AJY618" s="10">
        <f>AJW618*1.4</f>
        <v>362.59999999999997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VLOOKUP(AKC618,$A$681:$F$2408,6,FALSE)</f>
        <v>165</v>
      </c>
      <c r="AKG618" s="203" t="s">
        <v>63</v>
      </c>
      <c r="AKH618" s="10">
        <f>AKF618*1.4</f>
        <v>230.99999999999997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VLOOKUP(AKL618,$A$681:$F$2408,6,FALSE)</f>
        <v>165</v>
      </c>
      <c r="AKP618" s="203" t="s">
        <v>63</v>
      </c>
      <c r="AKQ618" s="10">
        <f>AKO618*1.4</f>
        <v>230.99999999999997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VLOOKUP(AKU618,$A$681:$F$2408,6,FALSE)</f>
        <v>88</v>
      </c>
      <c r="AKY618" s="203" t="s">
        <v>63</v>
      </c>
      <c r="AKZ618" s="10">
        <f>AKX618*1.4</f>
        <v>123.19999999999999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VLOOKUP(ALD618,$A$681:$F$2408,6,FALSE)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VLOOKUP(ALM618,$A$681:$F$2408,6,FALSE)</f>
        <v>418</v>
      </c>
      <c r="ALQ618" s="203" t="s">
        <v>63</v>
      </c>
      <c r="ALR618" s="10">
        <f>ALP618*1.4</f>
        <v>585.19999999999993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VLOOKUP(ALV618,$A$681:$F$2408,6,FALSE)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VLOOKUP(AME618,$A$681:$F$2408,6,FALSE)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VLOOKUP(AMN618,$A$681:$F$2408,6,FALSE)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VLOOKUP(AMW618,$A$681:$F$2408,6,FALSE)</f>
        <v>259</v>
      </c>
      <c r="ANA618" s="203" t="s">
        <v>63</v>
      </c>
      <c r="ANB618" s="10">
        <f>AMZ618*1.4</f>
        <v>362.59999999999997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VLOOKUP(ANF618,$A$681:$F$2408,6,FALSE)</f>
        <v>418</v>
      </c>
      <c r="ANJ618" s="203" t="s">
        <v>63</v>
      </c>
      <c r="ANK618" s="10">
        <f>ANI618*1.4</f>
        <v>585.19999999999993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VLOOKUP(ANO618,$A$681:$F$2408,6,FALSE)</f>
        <v>148</v>
      </c>
      <c r="ANS618" s="203" t="s">
        <v>63</v>
      </c>
      <c r="ANT618" s="10">
        <f>ANR618*1.4</f>
        <v>207.2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VLOOKUP(ANX618,$A$681:$F$2408,6,FALSE)</f>
        <v>86</v>
      </c>
      <c r="AOB618" s="203" t="s">
        <v>63</v>
      </c>
      <c r="AOC618" s="10">
        <f>AOA618*1.4</f>
        <v>120.39999999999999</v>
      </c>
      <c r="AOD618" s="10"/>
      <c r="AOE618" s="273"/>
      <c r="AOF618" s="203" t="s">
        <v>81</v>
      </c>
      <c r="AOG618" s="276" t="s">
        <v>2052</v>
      </c>
      <c r="AOI618" s="204"/>
      <c r="AOJ618" s="204">
        <f>VLOOKUP(AOG618,$A$681:$F$2408,6,FALSE)</f>
        <v>798</v>
      </c>
      <c r="AOK618" s="203" t="s">
        <v>63</v>
      </c>
      <c r="AOL618" s="10">
        <f>AOJ618*1.4</f>
        <v>1117.1999999999998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VLOOKUP(AOP618,$A$681:$F$2408,6,FALSE)</f>
        <v>418</v>
      </c>
      <c r="AOT618" s="203" t="s">
        <v>63</v>
      </c>
      <c r="AOU618" s="10">
        <f>AOS618*1.4</f>
        <v>585.19999999999993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VLOOKUP(AOY618,$A$681:$F$2408,6,FALSE)</f>
        <v>86</v>
      </c>
      <c r="APC618" s="203" t="s">
        <v>63</v>
      </c>
      <c r="APD618" s="10">
        <f>APB618*1.4</f>
        <v>120.39999999999999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VLOOKUP(APH618,$A$681:$F$2408,6,FALSE)</f>
        <v>259</v>
      </c>
      <c r="APL618" s="203" t="s">
        <v>63</v>
      </c>
      <c r="APM618" s="10">
        <f>APK618*1.4</f>
        <v>362.59999999999997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VLOOKUP(APQ618,$A$681:$F$2408,6,FALSE)</f>
        <v>375</v>
      </c>
      <c r="APU618" s="203" t="s">
        <v>63</v>
      </c>
      <c r="APV618" s="10">
        <f>APT618*1.4</f>
        <v>525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VLOOKUP(APZ618,$A$681:$F$2408,6,FALSE)</f>
        <v>165</v>
      </c>
      <c r="AQD618" s="203" t="s">
        <v>63</v>
      </c>
      <c r="AQE618" s="10">
        <f>AQC618*1.4</f>
        <v>230.99999999999997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VLOOKUP(B619,$A$681:$F$2408,6,FALSE)</f>
        <v>36</v>
      </c>
      <c r="F619" s="203" t="s">
        <v>65</v>
      </c>
      <c r="G619" s="10">
        <f>E619*1.3</f>
        <v>46.800000000000004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VLOOKUP(K619,$A$681:$F$2408,6,FALSE)</f>
        <v>605</v>
      </c>
      <c r="O619" s="203" t="s">
        <v>65</v>
      </c>
      <c r="P619" s="10">
        <f>N619*1.3</f>
        <v>786.5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VLOOKUP(T619,$A$681:$F$2408,6,FALSE)</f>
        <v>605</v>
      </c>
      <c r="X619" s="203" t="s">
        <v>65</v>
      </c>
      <c r="Y619" s="10">
        <f>W619*1.3</f>
        <v>786.5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VLOOKUP(AC619,$A$681:$F$2408,6,FALSE)</f>
        <v>86</v>
      </c>
      <c r="AG619" s="203" t="s">
        <v>65</v>
      </c>
      <c r="AH619" s="10">
        <f>AF619*1.3</f>
        <v>111.8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VLOOKUP(AL619,$A$681:$F$2408,6,FALSE)</f>
        <v>418</v>
      </c>
      <c r="AP619" s="203" t="s">
        <v>65</v>
      </c>
      <c r="AQ619" s="10">
        <f>AO619*1.3</f>
        <v>543.4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VLOOKUP(AU619,$A$681:$F$2408,6,FALSE)</f>
        <v>86</v>
      </c>
      <c r="AY619" s="203" t="s">
        <v>65</v>
      </c>
      <c r="AZ619" s="10">
        <f>AX619*1.3</f>
        <v>111.8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VLOOKUP(BD619,$A$681:$F$2408,6,FALSE)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VLOOKUP(BM619,$A$681:$F$2408,6,FALSE)</f>
        <v>99</v>
      </c>
      <c r="BQ619" s="203" t="s">
        <v>65</v>
      </c>
      <c r="BR619" s="10">
        <f>BP619*1.3</f>
        <v>128.70000000000002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VLOOKUP(BV619,$A$681:$F$2408,6,FALSE)</f>
        <v>300</v>
      </c>
      <c r="BZ619" s="203" t="s">
        <v>65</v>
      </c>
      <c r="CA619" s="10">
        <f>BY619*1.3</f>
        <v>390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VLOOKUP(CE619,$A$681:$F$2408,6,FALSE)</f>
        <v>418</v>
      </c>
      <c r="CI619" s="203" t="s">
        <v>65</v>
      </c>
      <c r="CJ619" s="10">
        <f>CH619*1.3</f>
        <v>543.4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VLOOKUP(CN619,$A$681:$F$2408,6,FALSE)</f>
        <v>99</v>
      </c>
      <c r="CR619" s="203" t="s">
        <v>65</v>
      </c>
      <c r="CS619" s="10">
        <f>CQ619*1.3</f>
        <v>128.70000000000002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VLOOKUP(CW619,$A$681:$F$2408,6,FALSE)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VLOOKUP(DF619,$A$681:$F$2408,6,FALSE)</f>
        <v>80</v>
      </c>
      <c r="DJ619" s="203" t="s">
        <v>65</v>
      </c>
      <c r="DK619" s="10">
        <f>DI619*1.3</f>
        <v>104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VLOOKUP(DO619,$A$681:$F$2408,6,FALSE)</f>
        <v>165</v>
      </c>
      <c r="DS619" s="203" t="s">
        <v>65</v>
      </c>
      <c r="DT619" s="10">
        <f>DR619*1.3</f>
        <v>214.5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VLOOKUP(DX619,$A$681:$F$2408,6,FALSE)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VLOOKUP(EG619,$A$681:$F$2408,6,FALSE)</f>
        <v>86</v>
      </c>
      <c r="EK619" s="203" t="s">
        <v>65</v>
      </c>
      <c r="EL619" s="10">
        <f>EJ619*1.3</f>
        <v>111.8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VLOOKUP(EP619,$A$681:$F$2408,6,FALSE)</f>
        <v>418</v>
      </c>
      <c r="ET619" s="203" t="s">
        <v>65</v>
      </c>
      <c r="EU619" s="10">
        <f>ES619*1.3</f>
        <v>543.4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VLOOKUP(EY619,$A$681:$F$2408,6,FALSE)</f>
        <v>418</v>
      </c>
      <c r="FC619" s="203" t="s">
        <v>65</v>
      </c>
      <c r="FD619" s="10">
        <f>FB619*1.3</f>
        <v>543.4</v>
      </c>
      <c r="FE619" s="10"/>
      <c r="FF619" s="267"/>
      <c r="FG619" s="203" t="s">
        <v>82</v>
      </c>
      <c r="FH619" s="414" t="s">
        <v>2052</v>
      </c>
      <c r="FJ619" s="204"/>
      <c r="FK619" s="204">
        <f>VLOOKUP(FH619,$A$681:$F$2408,6,FALSE)</f>
        <v>798</v>
      </c>
      <c r="FL619" s="203" t="s">
        <v>65</v>
      </c>
      <c r="FM619" s="10">
        <f>FK619*1.3</f>
        <v>1037.4000000000001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VLOOKUP(FQ619,$A$681:$F$2408,6,FALSE)</f>
        <v>418</v>
      </c>
      <c r="FU619" s="203" t="s">
        <v>65</v>
      </c>
      <c r="FV619" s="10">
        <f>FT619*1.3</f>
        <v>543.4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VLOOKUP(FZ619,$A$681:$F$2408,6,FALSE)</f>
        <v>605</v>
      </c>
      <c r="GD619" s="203" t="s">
        <v>65</v>
      </c>
      <c r="GE619" s="10">
        <f>GC619*1.3</f>
        <v>786.5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VLOOKUP(GI619,$A$681:$F$2408,6,FALSE)</f>
        <v>165</v>
      </c>
      <c r="GM619" s="203" t="s">
        <v>65</v>
      </c>
      <c r="GN619" s="10">
        <f>GL619*1.3</f>
        <v>214.5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VLOOKUP(GR619,$A$681:$F$2408,6,FALSE)</f>
        <v>418</v>
      </c>
      <c r="GV619" s="203" t="s">
        <v>65</v>
      </c>
      <c r="GW619" s="10">
        <f>GU619*1.3</f>
        <v>543.4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VLOOKUP(HA619,$A$681:$F$2408,6,FALSE)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VLOOKUP(HJ619,$A$681:$F$2408,6,FALSE)</f>
        <v>605</v>
      </c>
      <c r="HN619" s="203" t="s">
        <v>65</v>
      </c>
      <c r="HO619" s="10">
        <f>HM619*1.3</f>
        <v>786.5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VLOOKUP(HS619,$A$681:$F$2408,6,FALSE)</f>
        <v>605</v>
      </c>
      <c r="HW619" s="203" t="s">
        <v>65</v>
      </c>
      <c r="HX619" s="10">
        <f>HV619*1.3</f>
        <v>786.5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VLOOKUP(IB619,$A$681:$F$2408,6,FALSE)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2052</v>
      </c>
      <c r="IM619" s="204"/>
      <c r="IN619" s="204">
        <f>VLOOKUP(IK619,$A$681:$F$2408,6,FALSE)</f>
        <v>798</v>
      </c>
      <c r="IO619" s="203" t="s">
        <v>65</v>
      </c>
      <c r="IP619" s="10">
        <f>IN619*1.3</f>
        <v>1037.4000000000001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VLOOKUP(IT619,$A$681:$F$2408,6,FALSE)</f>
        <v>259</v>
      </c>
      <c r="IX619" s="203" t="s">
        <v>65</v>
      </c>
      <c r="IY619" s="10">
        <f>IW619*1.3</f>
        <v>336.7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VLOOKUP(JC619,$A$681:$F$2408,6,FALSE)</f>
        <v>418</v>
      </c>
      <c r="JG619" s="203" t="s">
        <v>65</v>
      </c>
      <c r="JH619" s="10">
        <f>JF619*1.3</f>
        <v>543.4</v>
      </c>
      <c r="JI619" s="10"/>
      <c r="JJ619" s="267"/>
      <c r="JK619" s="203" t="s">
        <v>82</v>
      </c>
      <c r="JL619" s="276" t="s">
        <v>2052</v>
      </c>
      <c r="JN619" s="204"/>
      <c r="JO619" s="204">
        <f>VLOOKUP(JL619,$A$681:$F$2408,6,FALSE)</f>
        <v>798</v>
      </c>
      <c r="JP619" s="203" t="s">
        <v>65</v>
      </c>
      <c r="JQ619" s="10">
        <f>JO619*1.3</f>
        <v>1037.4000000000001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VLOOKUP(JU619,$A$681:$F$2408,6,FALSE)</f>
        <v>165</v>
      </c>
      <c r="JY619" s="203" t="s">
        <v>65</v>
      </c>
      <c r="JZ619" s="10">
        <f>JX619*1.3</f>
        <v>214.5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VLOOKUP(KD619,$A$681:$F$2408,6,FALSE)</f>
        <v>165</v>
      </c>
      <c r="KH619" s="203" t="s">
        <v>65</v>
      </c>
      <c r="KI619" s="10">
        <f>KG619*1.3</f>
        <v>214.5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VLOOKUP(KM619,$A$681:$F$2408,6,FALSE)</f>
        <v>86</v>
      </c>
      <c r="KQ619" s="203" t="s">
        <v>65</v>
      </c>
      <c r="KR619" s="10">
        <f>KP619*1.3</f>
        <v>111.8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VLOOKUP(KV619,$A$681:$F$2408,6,FALSE)</f>
        <v>605</v>
      </c>
      <c r="KZ619" s="203" t="s">
        <v>65</v>
      </c>
      <c r="LA619" s="10">
        <f>KY619*1.3</f>
        <v>786.5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VLOOKUP(LE619,$A$681:$F$2408,6,FALSE)</f>
        <v>148</v>
      </c>
      <c r="LI619" s="203" t="s">
        <v>65</v>
      </c>
      <c r="LJ619" s="10">
        <f>LH619*1.3</f>
        <v>192.4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VLOOKUP(LN619,$A$681:$F$2408,6,FALSE)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VLOOKUP(LW619,$A$681:$F$2408,6,FALSE)</f>
        <v>259</v>
      </c>
      <c r="MA619" s="203" t="s">
        <v>65</v>
      </c>
      <c r="MB619" s="10">
        <f>LZ619*1.3</f>
        <v>336.7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VLOOKUP(MF619,$A$681:$F$2408,6,FALSE)</f>
        <v>80</v>
      </c>
      <c r="MJ619" s="203" t="s">
        <v>65</v>
      </c>
      <c r="MK619" s="10">
        <f>MI619*1.3</f>
        <v>104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VLOOKUP(MO619,$A$681:$F$2408,6,FALSE)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VLOOKUP(MX619,$A$681:$F$2408,6,FALSE)</f>
        <v>165</v>
      </c>
      <c r="NB619" s="203" t="s">
        <v>65</v>
      </c>
      <c r="NC619" s="10">
        <f>NA619*1.3</f>
        <v>214.5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VLOOKUP(NG619,$A$681:$F$2408,6,FALSE)</f>
        <v>418</v>
      </c>
      <c r="NK619" s="203" t="s">
        <v>65</v>
      </c>
      <c r="NL619" s="10">
        <f>NJ619*1.3</f>
        <v>543.4</v>
      </c>
      <c r="NM619" s="10"/>
      <c r="NN619" s="267"/>
      <c r="NO619" s="203" t="s">
        <v>82</v>
      </c>
      <c r="NP619" s="417" t="s">
        <v>484</v>
      </c>
      <c r="NR619" s="204"/>
      <c r="NS619" s="204">
        <f>VLOOKUP(NP619,$A$681:$F$2408,6,FALSE)</f>
        <v>165</v>
      </c>
      <c r="NT619" s="203" t="s">
        <v>65</v>
      </c>
      <c r="NU619" s="10">
        <f>NS619*1.3</f>
        <v>214.5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VLOOKUP(NY619,$A$681:$F$2408,6,FALSE)</f>
        <v>86</v>
      </c>
      <c r="OC619" s="203" t="s">
        <v>65</v>
      </c>
      <c r="OD619" s="10">
        <f>OB619*1.3</f>
        <v>111.8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VLOOKUP(OH619,$A$681:$F$2408,6,FALSE)</f>
        <v>165</v>
      </c>
      <c r="OL619" s="203" t="s">
        <v>65</v>
      </c>
      <c r="OM619" s="10">
        <f>OK619*1.3</f>
        <v>214.5</v>
      </c>
      <c r="ON619" s="10"/>
      <c r="OO619" s="267"/>
      <c r="OP619" s="203" t="s">
        <v>82</v>
      </c>
      <c r="OQ619" s="417" t="s">
        <v>418</v>
      </c>
      <c r="OS619" s="204"/>
      <c r="OT619" s="204">
        <f>VLOOKUP(OQ619,$A$681:$F$2408,6,FALSE)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2052</v>
      </c>
      <c r="PB619" s="204"/>
      <c r="PC619" s="204">
        <f>VLOOKUP(OZ619,$A$681:$F$2408,6,FALSE)</f>
        <v>798</v>
      </c>
      <c r="PD619" s="203" t="s">
        <v>65</v>
      </c>
      <c r="PE619" s="10">
        <f>PC619*1.3</f>
        <v>1037.4000000000001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VLOOKUP(PI619,$A$681:$F$2408,6,FALSE)</f>
        <v>605</v>
      </c>
      <c r="PM619" s="203" t="s">
        <v>65</v>
      </c>
      <c r="PN619" s="10">
        <f>PL619*1.3</f>
        <v>786.5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VLOOKUP(PR619,$A$681:$F$2408,6,FALSE)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439</v>
      </c>
      <c r="QC619" s="204"/>
      <c r="QD619" s="204">
        <f>VLOOKUP(QA619,$A$681:$F$2408,6,FALSE)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VLOOKUP(QJ619,$A$681:$F$2408,6,FALSE)</f>
        <v>86</v>
      </c>
      <c r="QN619" s="203" t="s">
        <v>65</v>
      </c>
      <c r="QO619" s="10">
        <f>QM619*1.3</f>
        <v>111.8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VLOOKUP(QS619,$A$681:$F$2408,6,FALSE)</f>
        <v>36</v>
      </c>
      <c r="QW619" s="203" t="s">
        <v>65</v>
      </c>
      <c r="QX619" s="10">
        <f>QV619*1.3</f>
        <v>46.800000000000004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VLOOKUP(RB619,$A$681:$F$2408,6,FALSE)</f>
        <v>86</v>
      </c>
      <c r="RF619" s="203" t="s">
        <v>65</v>
      </c>
      <c r="RG619" s="10">
        <f>RE619*1.3</f>
        <v>111.8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VLOOKUP(RK619,$A$681:$F$2408,6,FALSE)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VLOOKUP(RT619,$A$681:$F$2408,6,FALSE)</f>
        <v>418</v>
      </c>
      <c r="RX619" s="203" t="s">
        <v>65</v>
      </c>
      <c r="RY619" s="10">
        <f>RW619*1.3</f>
        <v>543.4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VLOOKUP(SC619,$A$681:$F$2408,6,FALSE)</f>
        <v>605</v>
      </c>
      <c r="SG619" s="203" t="s">
        <v>65</v>
      </c>
      <c r="SH619" s="10">
        <f>SF619*1.3</f>
        <v>786.5</v>
      </c>
      <c r="SI619" s="10"/>
      <c r="SJ619" s="273"/>
      <c r="SK619" s="203" t="s">
        <v>82</v>
      </c>
      <c r="SL619" s="276" t="s">
        <v>2052</v>
      </c>
      <c r="SN619" s="204"/>
      <c r="SO619" s="204">
        <f>VLOOKUP(SL619,$A$681:$F$2408,6,FALSE)</f>
        <v>798</v>
      </c>
      <c r="SP619" s="203" t="s">
        <v>65</v>
      </c>
      <c r="SQ619" s="10">
        <f>SO619*1.3</f>
        <v>1037.4000000000001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VLOOKUP(SU619,$A$681:$F$2408,6,FALSE)</f>
        <v>88</v>
      </c>
      <c r="SY619" s="203" t="s">
        <v>65</v>
      </c>
      <c r="SZ619" s="10">
        <f>SX619*1.3</f>
        <v>114.4</v>
      </c>
      <c r="TA619" s="10"/>
      <c r="TB619" s="273"/>
      <c r="TC619" s="203" t="s">
        <v>82</v>
      </c>
      <c r="TD619" s="421" t="s">
        <v>452</v>
      </c>
      <c r="TF619" s="204"/>
      <c r="TG619" s="204">
        <f>VLOOKUP(TD619,$A$681:$F$2408,6,FALSE)</f>
        <v>86</v>
      </c>
      <c r="TH619" s="203" t="s">
        <v>65</v>
      </c>
      <c r="TI619" s="10">
        <f>TG619*1.3</f>
        <v>111.8</v>
      </c>
      <c r="TK619" s="273"/>
      <c r="TL619" s="203" t="s">
        <v>82</v>
      </c>
      <c r="TM619" s="276" t="s">
        <v>442</v>
      </c>
      <c r="TO619" s="204"/>
      <c r="TP619" s="204">
        <f>VLOOKUP(TM619,$A$681:$F$2408,6,FALSE)</f>
        <v>375</v>
      </c>
      <c r="TQ619" s="203" t="s">
        <v>65</v>
      </c>
      <c r="TR619" s="10">
        <f>TP619*1.3</f>
        <v>487.5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VLOOKUP(TV619,$A$681:$F$2408,6,FALSE)</f>
        <v>165</v>
      </c>
      <c r="TZ619" s="203" t="s">
        <v>65</v>
      </c>
      <c r="UA619" s="10">
        <f>TY619*1.3</f>
        <v>214.5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VLOOKUP(UE619,$A$681:$F$2408,6,FALSE)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VLOOKUP(UN619,$A$681:$F$2408,6,FALSE)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VLOOKUP(UW619,$A$681:$F$2408,6,FALSE)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VLOOKUP(VF619,$A$681:$F$2408,6,FALSE)</f>
        <v>300</v>
      </c>
      <c r="VJ619" s="203" t="s">
        <v>65</v>
      </c>
      <c r="VK619" s="10">
        <f>VI619*1.3</f>
        <v>390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VLOOKUP(VO619,$A$681:$F$2408,6,FALSE)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VLOOKUP(VX619,$A$681:$F$2408,6,FALSE)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VLOOKUP(WG619,$A$681:$F$2408,6,FALSE)</f>
        <v>88</v>
      </c>
      <c r="WK619" s="203" t="s">
        <v>65</v>
      </c>
      <c r="WL619" s="10">
        <f>WJ619*1.3</f>
        <v>114.4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VLOOKUP(WP619,$A$681:$F$2408,6,FALSE)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VLOOKUP(WY619,$A$681:$F$2408,6,FALSE)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VLOOKUP(XH619,$A$681:$F$2408,6,FALSE)</f>
        <v>86</v>
      </c>
      <c r="XL619" s="203" t="s">
        <v>65</v>
      </c>
      <c r="XM619" s="10">
        <f>XK619*1.3</f>
        <v>111.8</v>
      </c>
      <c r="XO619" s="273"/>
      <c r="XP619" s="203" t="s">
        <v>82</v>
      </c>
      <c r="XQ619" s="276" t="s">
        <v>1681</v>
      </c>
      <c r="XS619" s="204"/>
      <c r="XT619" s="204">
        <f>VLOOKUP(XQ619,$A$681:$F$2408,6,FALSE)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VLOOKUP(XZ619,$A$681:$F$2408,6,FALSE)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VLOOKUP(YI619,$A$681:$F$2408,6,FALSE)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VLOOKUP(YR619,$A$681:$F$2408,6,FALSE)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1266</v>
      </c>
      <c r="ZC619" s="204"/>
      <c r="ZD619" s="204">
        <f>VLOOKUP(ZA619,$A$681:$F$2408,6,FALSE)</f>
        <v>80</v>
      </c>
      <c r="ZE619" s="203" t="s">
        <v>65</v>
      </c>
      <c r="ZF619" s="10">
        <f>ZD619*1.3</f>
        <v>104</v>
      </c>
      <c r="ZH619" s="273"/>
      <c r="ZI619" s="203" t="s">
        <v>82</v>
      </c>
      <c r="ZJ619" s="276" t="s">
        <v>1205</v>
      </c>
      <c r="ZL619" s="204"/>
      <c r="ZM619" s="204">
        <f>VLOOKUP(ZJ619,$A$681:$F$2408,6,FALSE)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VLOOKUP(ZS619,$A$681:$F$2408,6,FALSE)</f>
        <v>99</v>
      </c>
      <c r="ZW619" s="203" t="s">
        <v>65</v>
      </c>
      <c r="ZX619" s="10">
        <f>ZV619*1.3</f>
        <v>128.70000000000002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VLOOKUP(AAB619,$A$681:$F$2408,6,FALSE)</f>
        <v>259</v>
      </c>
      <c r="AAF619" s="203" t="s">
        <v>65</v>
      </c>
      <c r="AAG619" s="10">
        <f>AAE619*1.3</f>
        <v>336.7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VLOOKUP(AAK619,$A$681:$F$2408,6,FALSE)</f>
        <v>259</v>
      </c>
      <c r="AAO619" s="203" t="s">
        <v>65</v>
      </c>
      <c r="AAP619" s="10">
        <f>AAN619*1.3</f>
        <v>336.7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VLOOKUP(AAT619,$A$681:$F$2408,6,FALSE)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VLOOKUP(ABC619,$A$681:$F$2408,6,FALSE)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VLOOKUP(ABL619,$A$681:$F$2408,6,FALSE)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VLOOKUP(ABU619,$A$681:$F$2408,6,FALSE)</f>
        <v>300</v>
      </c>
      <c r="ABY619" s="203" t="s">
        <v>65</v>
      </c>
      <c r="ABZ619" s="10">
        <f>ABX619*1.3</f>
        <v>390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VLOOKUP(ACD619,$A$681:$F$2408,6,FALSE)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VLOOKUP(ACM619,$A$681:$F$2408,6,FALSE)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VLOOKUP(ACV619,$A$681:$F$2408,6,FALSE)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VLOOKUP(ADE619,$A$681:$F$2408,6,FALSE)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VLOOKUP(ADN619,$A$681:$F$2408,6,FALSE)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VLOOKUP(ADW619,$A$681:$F$2408,6,FALSE)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VLOOKUP(AEF619,$A$681:$F$2408,6,FALSE)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VLOOKUP(AEO619,$A$681:$F$2408,6,FALSE)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VLOOKUP(AEX619,$A$681:$F$2408,6,FALSE)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VLOOKUP(AFG619,$A$681:$F$2408,6,FALSE)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VLOOKUP(AFP619,$A$681:$F$2408,6,FALSE)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VLOOKUP(AFY619,$A$681:$F$2408,6,FALSE)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VLOOKUP(AGH619,$A$681:$F$2408,6,FALSE)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VLOOKUP(AGQ619,$A$681:$F$2408,6,FALSE)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VLOOKUP(AGZ619,$A$681:$F$2408,6,FALSE)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VLOOKUP(AHI619,$A$681:$F$2408,6,FALSE)</f>
        <v>148</v>
      </c>
      <c r="AHM619" s="203" t="s">
        <v>65</v>
      </c>
      <c r="AHN619" s="10">
        <f>AHL619*1.3</f>
        <v>192.4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VLOOKUP(AHR619,$A$681:$F$2408,6,FALSE)</f>
        <v>80</v>
      </c>
      <c r="AHV619" s="203" t="s">
        <v>65</v>
      </c>
      <c r="AHW619" s="10">
        <f>AHU619*1.3</f>
        <v>104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VLOOKUP(AIA619,$A$681:$F$2408,6,FALSE)</f>
        <v>165</v>
      </c>
      <c r="AIE619" s="203" t="s">
        <v>65</v>
      </c>
      <c r="AIF619" s="10">
        <f>AID619*1.3</f>
        <v>214.5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VLOOKUP(AIJ619,$A$681:$F$2408,6,FALSE)</f>
        <v>259</v>
      </c>
      <c r="AIN619" s="203" t="s">
        <v>65</v>
      </c>
      <c r="AIO619" s="10">
        <f>AIM619*1.3</f>
        <v>336.7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VLOOKUP(AIS619,$A$681:$F$2408,6,FALSE)</f>
        <v>259</v>
      </c>
      <c r="AIW619" s="203" t="s">
        <v>65</v>
      </c>
      <c r="AIX619" s="10">
        <f>AIV619*1.3</f>
        <v>336.7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VLOOKUP(AJB619,$A$681:$F$2408,6,FALSE)</f>
        <v>165</v>
      </c>
      <c r="AJF619" s="203" t="s">
        <v>65</v>
      </c>
      <c r="AJG619" s="10">
        <f>AJE619*1.3</f>
        <v>214.5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VLOOKUP(AJK619,$A$681:$F$2408,6,FALSE)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414</v>
      </c>
      <c r="AJV619" s="204"/>
      <c r="AJW619" s="204">
        <f>VLOOKUP(AJT619,$A$681:$F$2408,6,FALSE)</f>
        <v>605</v>
      </c>
      <c r="AJX619" s="203" t="s">
        <v>65</v>
      </c>
      <c r="AJY619" s="10">
        <f>AJW619*1.3</f>
        <v>786.5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VLOOKUP(AKC619,$A$681:$F$2408,6,FALSE)</f>
        <v>605</v>
      </c>
      <c r="AKG619" s="203" t="s">
        <v>65</v>
      </c>
      <c r="AKH619" s="10">
        <f>AKF619*1.3</f>
        <v>786.5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VLOOKUP(AKL619,$A$681:$F$2408,6,FALSE)</f>
        <v>259</v>
      </c>
      <c r="AKP619" s="203" t="s">
        <v>65</v>
      </c>
      <c r="AKQ619" s="10">
        <f>AKO619*1.3</f>
        <v>336.7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VLOOKUP(AKU619,$A$681:$F$2408,6,FALSE)</f>
        <v>259</v>
      </c>
      <c r="AKY619" s="203" t="s">
        <v>65</v>
      </c>
      <c r="AKZ619" s="10">
        <f>AKX619*1.3</f>
        <v>336.7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VLOOKUP(ALD619,$A$681:$F$2408,6,FALSE)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VLOOKUP(ALM619,$A$681:$F$2408,6,FALSE)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VLOOKUP(ALV619,$A$681:$F$2408,6,FALSE)</f>
        <v>165</v>
      </c>
      <c r="ALZ619" s="203" t="s">
        <v>65</v>
      </c>
      <c r="AMA619" s="10">
        <f>ALY619*1.3</f>
        <v>214.5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VLOOKUP(AME619,$A$681:$F$2408,6,FALSE)</f>
        <v>259</v>
      </c>
      <c r="AMI619" s="203" t="s">
        <v>65</v>
      </c>
      <c r="AMJ619" s="10">
        <f>AMH619*1.3</f>
        <v>336.7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VLOOKUP(AMN619,$A$681:$F$2408,6,FALSE)</f>
        <v>259</v>
      </c>
      <c r="AMR619" s="203" t="s">
        <v>65</v>
      </c>
      <c r="AMS619" s="10">
        <f>AMQ619*1.3</f>
        <v>336.7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VLOOKUP(AMW619,$A$681:$F$2408,6,FALSE)</f>
        <v>605</v>
      </c>
      <c r="ANA619" s="203" t="s">
        <v>65</v>
      </c>
      <c r="ANB619" s="10">
        <f>AMZ619*1.3</f>
        <v>786.5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VLOOKUP(ANF619,$A$681:$F$2408,6,FALSE)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VLOOKUP(ANO619,$A$681:$F$2408,6,FALSE)</f>
        <v>375</v>
      </c>
      <c r="ANS619" s="203" t="s">
        <v>65</v>
      </c>
      <c r="ANT619" s="10">
        <f>ANR619*1.3</f>
        <v>487.5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VLOOKUP(ANX619,$A$681:$F$2408,6,FALSE)</f>
        <v>300</v>
      </c>
      <c r="AOB619" s="203" t="s">
        <v>65</v>
      </c>
      <c r="AOC619" s="10">
        <f>AOA619*1.3</f>
        <v>390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VLOOKUP(AOG619,$A$681:$F$2408,6,FALSE)</f>
        <v>418</v>
      </c>
      <c r="AOK619" s="203" t="s">
        <v>65</v>
      </c>
      <c r="AOL619" s="10">
        <f>AOJ619*1.3</f>
        <v>543.4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VLOOKUP(AOP619,$A$681:$F$2408,6,FALSE)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VLOOKUP(AOY619,$A$681:$F$2408,6,FALSE)</f>
        <v>605</v>
      </c>
      <c r="APC619" s="203" t="s">
        <v>65</v>
      </c>
      <c r="APD619" s="10">
        <f>APB619*1.3</f>
        <v>786.5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VLOOKUP(APH619,$A$681:$F$2408,6,FALSE)</f>
        <v>165</v>
      </c>
      <c r="APL619" s="203" t="s">
        <v>65</v>
      </c>
      <c r="APM619" s="10">
        <f>APK619*1.3</f>
        <v>214.5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VLOOKUP(APQ619,$A$681:$F$2408,6,FALSE)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VLOOKUP(APZ619,$A$681:$F$2408,6,FALSE)</f>
        <v>189</v>
      </c>
      <c r="AQD619" s="203" t="s">
        <v>65</v>
      </c>
      <c r="AQE619" s="10">
        <f>AQC619*1.3</f>
        <v>245.70000000000002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VLOOKUP(B620,$A$681:$F$2408,6,FALSE)</f>
        <v>605</v>
      </c>
      <c r="F620" s="203" t="s">
        <v>67</v>
      </c>
      <c r="G620" s="10">
        <f>E620*1.2</f>
        <v>726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VLOOKUP(K620,$A$681:$F$2408,6,FALSE)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VLOOKUP(T620,$A$681:$F$2408,6,FALSE)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VLOOKUP(AC620,$A$681:$F$2408,6,FALSE)</f>
        <v>605</v>
      </c>
      <c r="AG620" s="203" t="s">
        <v>67</v>
      </c>
      <c r="AH620" s="10">
        <f>AF620*1.2</f>
        <v>726</v>
      </c>
      <c r="AI620" s="10"/>
      <c r="AJ620" s="267"/>
      <c r="AK620" s="203" t="s">
        <v>83</v>
      </c>
      <c r="AL620" s="276" t="s">
        <v>2052</v>
      </c>
      <c r="AN620" s="204"/>
      <c r="AO620" s="204">
        <f>VLOOKUP(AL620,$A$681:$F$2408,6,FALSE)</f>
        <v>798</v>
      </c>
      <c r="AP620" s="203" t="s">
        <v>67</v>
      </c>
      <c r="AQ620" s="10">
        <f>AO620*1.2</f>
        <v>957.59999999999991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VLOOKUP(AU620,$A$681:$F$2408,6,FALSE)</f>
        <v>418</v>
      </c>
      <c r="AY620" s="203" t="s">
        <v>67</v>
      </c>
      <c r="AZ620" s="10">
        <f>AX620*1.2</f>
        <v>501.59999999999997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VLOOKUP(BD620,$A$681:$F$2408,6,FALSE)</f>
        <v>418</v>
      </c>
      <c r="BH620" s="203" t="s">
        <v>67</v>
      </c>
      <c r="BI620" s="10">
        <f>BG620*1.2</f>
        <v>501.59999999999997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VLOOKUP(BM620,$A$681:$F$2408,6,FALSE)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VLOOKUP(BV620,$A$681:$F$2408,6,FALSE)</f>
        <v>165</v>
      </c>
      <c r="BZ620" s="203" t="s">
        <v>67</v>
      </c>
      <c r="CA620" s="10">
        <f>BY620*1.2</f>
        <v>198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VLOOKUP(CE620,$A$681:$F$2408,6,FALSE)</f>
        <v>80</v>
      </c>
      <c r="CI620" s="203" t="s">
        <v>67</v>
      </c>
      <c r="CJ620" s="10">
        <f>CH620*1.2</f>
        <v>96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VLOOKUP(CN620,$A$681:$F$2408,6,FALSE)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VLOOKUP(CW620,$A$681:$F$2408,6,FALSE)</f>
        <v>418</v>
      </c>
      <c r="DA620" s="203" t="s">
        <v>67</v>
      </c>
      <c r="DB620" s="10">
        <f>CZ620*1.2</f>
        <v>501.59999999999997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VLOOKUP(DF620,$A$681:$F$2408,6,FALSE)</f>
        <v>86</v>
      </c>
      <c r="DJ620" s="203" t="s">
        <v>67</v>
      </c>
      <c r="DK620" s="10">
        <f>DI620*1.2</f>
        <v>103.2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VLOOKUP(DO620,$A$681:$F$2408,6,FALSE)</f>
        <v>605</v>
      </c>
      <c r="DS620" s="203" t="s">
        <v>67</v>
      </c>
      <c r="DT620" s="10">
        <f>DR620*1.2</f>
        <v>726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VLOOKUP(DX620,$A$681:$F$2408,6,FALSE)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VLOOKUP(EG620,$A$681:$F$2408,6,FALSE)</f>
        <v>165</v>
      </c>
      <c r="EK620" s="203" t="s">
        <v>67</v>
      </c>
      <c r="EL620" s="10">
        <f>EJ620*1.2</f>
        <v>198</v>
      </c>
      <c r="EM620" s="10"/>
      <c r="EN620" s="267"/>
      <c r="EO620" s="203" t="s">
        <v>83</v>
      </c>
      <c r="EP620" s="276" t="s">
        <v>2052</v>
      </c>
      <c r="ER620" s="204"/>
      <c r="ES620" s="204">
        <f>VLOOKUP(EP620,$A$681:$F$2408,6,FALSE)</f>
        <v>798</v>
      </c>
      <c r="ET620" s="203" t="s">
        <v>67</v>
      </c>
      <c r="EU620" s="10">
        <f>ES620*1.2</f>
        <v>957.59999999999991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VLOOKUP(EY620,$A$681:$F$2408,6,FALSE)</f>
        <v>375</v>
      </c>
      <c r="FC620" s="203" t="s">
        <v>67</v>
      </c>
      <c r="FD620" s="10">
        <f>FB620*1.2</f>
        <v>450</v>
      </c>
      <c r="FE620" s="10"/>
      <c r="FF620" s="267"/>
      <c r="FG620" s="203" t="s">
        <v>83</v>
      </c>
      <c r="FH620" s="414" t="s">
        <v>1220</v>
      </c>
      <c r="FJ620" s="204"/>
      <c r="FK620" s="204">
        <f>VLOOKUP(FH620,$A$681:$F$2408,6,FALSE)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VLOOKUP(FQ620,$A$681:$F$2408,6,FALSE)</f>
        <v>165</v>
      </c>
      <c r="FU620" s="203" t="s">
        <v>67</v>
      </c>
      <c r="FV620" s="10">
        <f>FT620*1.2</f>
        <v>198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VLOOKUP(FZ620,$A$681:$F$2408,6,FALSE)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VLOOKUP(GI620,$A$681:$F$2408,6,FALSE)</f>
        <v>259</v>
      </c>
      <c r="GM620" s="203" t="s">
        <v>67</v>
      </c>
      <c r="GN620" s="10">
        <f>GL620*1.2</f>
        <v>310.8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VLOOKUP(GR620,$A$681:$F$2408,6,FALSE)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VLOOKUP(HA620,$A$681:$F$2408,6,FALSE)</f>
        <v>259</v>
      </c>
      <c r="HE620" s="203" t="s">
        <v>67</v>
      </c>
      <c r="HF620" s="10">
        <f>HD620*1.2</f>
        <v>310.8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VLOOKUP(HJ620,$A$681:$F$2408,6,FALSE)</f>
        <v>418</v>
      </c>
      <c r="HN620" s="203" t="s">
        <v>67</v>
      </c>
      <c r="HO620" s="10">
        <f>HM620*1.2</f>
        <v>501.59999999999997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VLOOKUP(HS620,$A$681:$F$2408,6,FALSE)</f>
        <v>418</v>
      </c>
      <c r="HW620" s="203" t="s">
        <v>67</v>
      </c>
      <c r="HX620" s="10">
        <f>HV620*1.2</f>
        <v>501.59999999999997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VLOOKUP(IB620,$A$681:$F$2408,6,FALSE)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VLOOKUP(IK620,$A$681:$F$2408,6,FALSE)</f>
        <v>80</v>
      </c>
      <c r="IO620" s="203" t="s">
        <v>67</v>
      </c>
      <c r="IP620" s="10">
        <f>IN620*1.2</f>
        <v>96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VLOOKUP(IT620,$A$681:$F$2408,6,FALSE)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VLOOKUP(JC620,$A$681:$F$2408,6,FALSE)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VLOOKUP(JL620,$A$681:$F$2408,6,FALSE)</f>
        <v>605</v>
      </c>
      <c r="JP620" s="203" t="s">
        <v>67</v>
      </c>
      <c r="JQ620" s="10">
        <f>JO620*1.2</f>
        <v>726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VLOOKUP(JU620,$A$681:$F$2408,6,FALSE)</f>
        <v>418</v>
      </c>
      <c r="JY620" s="203" t="s">
        <v>67</v>
      </c>
      <c r="JZ620" s="10">
        <f>JX620*1.2</f>
        <v>501.59999999999997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VLOOKUP(KD620,$A$681:$F$2408,6,FALSE)</f>
        <v>259</v>
      </c>
      <c r="KH620" s="203" t="s">
        <v>67</v>
      </c>
      <c r="KI620" s="10">
        <f>KG620*1.2</f>
        <v>310.8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VLOOKUP(KM620,$A$681:$F$2408,6,FALSE)</f>
        <v>375</v>
      </c>
      <c r="KQ620" s="203" t="s">
        <v>67</v>
      </c>
      <c r="KR620" s="10">
        <f>KP620*1.2</f>
        <v>450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VLOOKUP(KV620,$A$681:$F$2408,6,FALSE)</f>
        <v>418</v>
      </c>
      <c r="KZ620" s="203" t="s">
        <v>67</v>
      </c>
      <c r="LA620" s="10">
        <f>KY620*1.2</f>
        <v>501.59999999999997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VLOOKUP(LE620,$A$681:$F$2408,6,FALSE)</f>
        <v>165</v>
      </c>
      <c r="LI620" s="203" t="s">
        <v>67</v>
      </c>
      <c r="LJ620" s="10">
        <f>LH620*1.2</f>
        <v>198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VLOOKUP(LN620,$A$681:$F$2408,6,FALSE)</f>
        <v>165</v>
      </c>
      <c r="LR620" s="203" t="s">
        <v>67</v>
      </c>
      <c r="LS620" s="10">
        <f>LQ620*1.2</f>
        <v>198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VLOOKUP(LW620,$A$681:$F$2408,6,FALSE)</f>
        <v>88</v>
      </c>
      <c r="MA620" s="203" t="s">
        <v>67</v>
      </c>
      <c r="MB620" s="10">
        <f>LZ620*1.2</f>
        <v>105.6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VLOOKUP(MF620,$A$681:$F$2408,6,FALSE)</f>
        <v>605</v>
      </c>
      <c r="MJ620" s="203" t="s">
        <v>67</v>
      </c>
      <c r="MK620" s="10">
        <f>MI620*1.2</f>
        <v>726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VLOOKUP(MO620,$A$681:$F$2408,6,FALSE)</f>
        <v>375</v>
      </c>
      <c r="MS620" s="203" t="s">
        <v>67</v>
      </c>
      <c r="MT620" s="10">
        <f>MR620*1.2</f>
        <v>450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VLOOKUP(MX620,$A$681:$F$2408,6,FALSE)</f>
        <v>99</v>
      </c>
      <c r="NB620" s="203" t="s">
        <v>67</v>
      </c>
      <c r="NC620" s="10">
        <f>NA620*1.2</f>
        <v>118.8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VLOOKUP(NG620,$A$681:$F$2408,6,FALSE)</f>
        <v>99</v>
      </c>
      <c r="NK620" s="203" t="s">
        <v>67</v>
      </c>
      <c r="NL620" s="10">
        <f>NJ620*1.2</f>
        <v>118.8</v>
      </c>
      <c r="NM620" s="10"/>
      <c r="NN620" s="267"/>
      <c r="NO620" s="203" t="s">
        <v>83</v>
      </c>
      <c r="NP620" s="417" t="s">
        <v>414</v>
      </c>
      <c r="NR620" s="204"/>
      <c r="NS620" s="204">
        <f>VLOOKUP(NP620,$A$681:$F$2408,6,FALSE)</f>
        <v>605</v>
      </c>
      <c r="NT620" s="203" t="s">
        <v>67</v>
      </c>
      <c r="NU620" s="10">
        <f>NS620*1.2</f>
        <v>726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VLOOKUP(NY620,$A$681:$F$2408,6,FALSE)</f>
        <v>375</v>
      </c>
      <c r="OC620" s="203" t="s">
        <v>67</v>
      </c>
      <c r="OD620" s="10">
        <f>OB620*1.2</f>
        <v>450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VLOOKUP(OH620,$A$681:$F$2408,6,FALSE)</f>
        <v>605</v>
      </c>
      <c r="OL620" s="203" t="s">
        <v>67</v>
      </c>
      <c r="OM620" s="10">
        <f>OK620*1.2</f>
        <v>726</v>
      </c>
      <c r="ON620" s="10"/>
      <c r="OO620" s="267"/>
      <c r="OP620" s="203" t="s">
        <v>83</v>
      </c>
      <c r="OQ620" s="417" t="s">
        <v>439</v>
      </c>
      <c r="OS620" s="204"/>
      <c r="OT620" s="204">
        <f>VLOOKUP(OQ620,$A$681:$F$2408,6,FALSE)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1266</v>
      </c>
      <c r="PB620" s="204"/>
      <c r="PC620" s="204">
        <f>VLOOKUP(OZ620,$A$681:$F$2408,6,FALSE)</f>
        <v>80</v>
      </c>
      <c r="PD620" s="203" t="s">
        <v>67</v>
      </c>
      <c r="PE620" s="10">
        <f>PC620*1.2</f>
        <v>96</v>
      </c>
      <c r="PF620" s="10"/>
      <c r="PG620" s="267"/>
      <c r="PH620" s="203" t="s">
        <v>83</v>
      </c>
      <c r="PI620" s="276" t="s">
        <v>2052</v>
      </c>
      <c r="PK620" s="204"/>
      <c r="PL620" s="204">
        <f>VLOOKUP(PI620,$A$681:$F$2408,6,FALSE)</f>
        <v>798</v>
      </c>
      <c r="PM620" s="203" t="s">
        <v>67</v>
      </c>
      <c r="PN620" s="10">
        <f>PL620*1.2</f>
        <v>957.59999999999991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VLOOKUP(PR620,$A$681:$F$2408,6,FALSE)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VLOOKUP(QA620,$A$681:$F$2408,6,FALSE)</f>
        <v>86</v>
      </c>
      <c r="QE620" s="203" t="s">
        <v>67</v>
      </c>
      <c r="QF620" s="10">
        <f>QD620*1.2</f>
        <v>103.2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VLOOKUP(QJ620,$A$681:$F$2408,6,FALSE)</f>
        <v>259</v>
      </c>
      <c r="QN620" s="203" t="s">
        <v>67</v>
      </c>
      <c r="QO620" s="10">
        <f>QM620*1.2</f>
        <v>310.8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VLOOKUP(QS620,$A$681:$F$2408,6,FALSE)</f>
        <v>86</v>
      </c>
      <c r="QW620" s="203" t="s">
        <v>67</v>
      </c>
      <c r="QX620" s="10">
        <f>QV620*1.2</f>
        <v>103.2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VLOOKUP(RB620,$A$681:$F$2408,6,FALSE)</f>
        <v>88</v>
      </c>
      <c r="RF620" s="203" t="s">
        <v>67</v>
      </c>
      <c r="RG620" s="10">
        <f>RE620*1.2</f>
        <v>105.6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VLOOKUP(RK620,$A$681:$F$2408,6,FALSE)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VLOOKUP(RT620,$A$681:$F$2408,6,FALSE)</f>
        <v>259</v>
      </c>
      <c r="RX620" s="203" t="s">
        <v>67</v>
      </c>
      <c r="RY620" s="10">
        <f>RW620*1.2</f>
        <v>310.8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VLOOKUP(SC620,$A$681:$F$2408,6,FALSE)</f>
        <v>86</v>
      </c>
      <c r="SG620" s="203" t="s">
        <v>67</v>
      </c>
      <c r="SH620" s="10">
        <f>SF620*1.2</f>
        <v>103.2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VLOOKUP(SL620,$A$681:$F$2408,6,FALSE)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VLOOKUP(SU620,$A$681:$F$2408,6,FALSE)</f>
        <v>148</v>
      </c>
      <c r="SY620" s="203" t="s">
        <v>67</v>
      </c>
      <c r="SZ620" s="10">
        <f>SX620*1.2</f>
        <v>177.6</v>
      </c>
      <c r="TA620" s="10"/>
      <c r="TB620" s="273"/>
      <c r="TC620" s="203" t="s">
        <v>83</v>
      </c>
      <c r="TD620" s="421" t="s">
        <v>414</v>
      </c>
      <c r="TF620" s="204"/>
      <c r="TG620" s="204">
        <f>VLOOKUP(TD620,$A$681:$F$2408,6,FALSE)</f>
        <v>605</v>
      </c>
      <c r="TH620" s="203" t="s">
        <v>67</v>
      </c>
      <c r="TI620" s="10">
        <f>TG620*1.2</f>
        <v>726</v>
      </c>
      <c r="TK620" s="273"/>
      <c r="TL620" s="203" t="s">
        <v>83</v>
      </c>
      <c r="TM620" s="276" t="s">
        <v>484</v>
      </c>
      <c r="TO620" s="204"/>
      <c r="TP620" s="204">
        <f>VLOOKUP(TM620,$A$681:$F$2408,6,FALSE)</f>
        <v>165</v>
      </c>
      <c r="TQ620" s="203" t="s">
        <v>67</v>
      </c>
      <c r="TR620" s="10">
        <f>TP620*1.2</f>
        <v>198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VLOOKUP(TV620,$A$681:$F$2408,6,FALSE)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VLOOKUP(UE620,$A$681:$F$2408,6,FALSE)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VLOOKUP(UN620,$A$681:$F$2408,6,FALSE)</f>
        <v>99</v>
      </c>
      <c r="UR620" s="203" t="s">
        <v>67</v>
      </c>
      <c r="US620" s="10">
        <f>UQ620*1.2</f>
        <v>118.8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VLOOKUP(UW620,$A$681:$F$2408,6,FALSE)</f>
        <v>189</v>
      </c>
      <c r="VA620" s="203" t="s">
        <v>67</v>
      </c>
      <c r="VB620" s="10">
        <f>UZ620*1.2</f>
        <v>226.79999999999998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VLOOKUP(VF620,$A$681:$F$2408,6,FALSE)</f>
        <v>165</v>
      </c>
      <c r="VJ620" s="203" t="s">
        <v>67</v>
      </c>
      <c r="VK620" s="10">
        <f>VI620*1.2</f>
        <v>198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VLOOKUP(VO620,$A$681:$F$2408,6,FALSE)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VLOOKUP(VX620,$A$681:$F$2408,6,FALSE)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VLOOKUP(WG620,$A$681:$F$2408,6,FALSE)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VLOOKUP(WP620,$A$681:$F$2408,6,FALSE)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VLOOKUP(WY620,$A$681:$F$2408,6,FALSE)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VLOOKUP(XH620,$A$681:$F$2408,6,FALSE)</f>
        <v>80</v>
      </c>
      <c r="XL620" s="203" t="s">
        <v>67</v>
      </c>
      <c r="XM620" s="10">
        <f>XK620*1.2</f>
        <v>96</v>
      </c>
      <c r="XO620" s="273"/>
      <c r="XP620" s="203" t="s">
        <v>83</v>
      </c>
      <c r="XQ620" s="276" t="s">
        <v>519</v>
      </c>
      <c r="XS620" s="204"/>
      <c r="XT620" s="204">
        <f>VLOOKUP(XQ620,$A$681:$F$2408,6,FALSE)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VLOOKUP(XZ620,$A$681:$F$2408,6,FALSE)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VLOOKUP(YI620,$A$681:$F$2408,6,FALSE)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VLOOKUP(YR620,$A$681:$F$2408,6,FALSE)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1681</v>
      </c>
      <c r="ZC620" s="204"/>
      <c r="ZD620" s="204">
        <f>VLOOKUP(ZA620,$A$681:$F$2408,6,FALSE)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VLOOKUP(ZJ620,$A$681:$F$2408,6,FALSE)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VLOOKUP(ZS620,$A$681:$F$2408,6,FALSE)</f>
        <v>418</v>
      </c>
      <c r="ZW620" s="203" t="s">
        <v>67</v>
      </c>
      <c r="ZX620" s="10">
        <f>ZV620*1.2</f>
        <v>501.59999999999997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VLOOKUP(AAB620,$A$681:$F$2408,6,FALSE)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VLOOKUP(AAK620,$A$681:$F$2408,6,FALSE)</f>
        <v>123</v>
      </c>
      <c r="AAO620" s="203" t="s">
        <v>67</v>
      </c>
      <c r="AAP620" s="10">
        <f>AAN620*1.2</f>
        <v>147.6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VLOOKUP(AAT620,$A$681:$F$2408,6,FALSE)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VLOOKUP(ABC620,$A$681:$F$2408,6,FALSE)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VLOOKUP(ABL620,$A$681:$F$2408,6,FALSE)</f>
        <v>123</v>
      </c>
      <c r="ABP620" s="203" t="s">
        <v>67</v>
      </c>
      <c r="ABQ620" s="10">
        <f>ABO620*1.2</f>
        <v>147.6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VLOOKUP(ABU620,$A$681:$F$2408,6,FALSE)</f>
        <v>165</v>
      </c>
      <c r="ABY620" s="203" t="s">
        <v>67</v>
      </c>
      <c r="ABZ620" s="10">
        <f>ABX620*1.2</f>
        <v>198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VLOOKUP(ACD620,$A$681:$F$2408,6,FALSE)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VLOOKUP(ACM620,$A$681:$F$2408,6,FALSE)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VLOOKUP(ACV620,$A$681:$F$2408,6,FALSE)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VLOOKUP(ADE620,$A$681:$F$2408,6,FALSE)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VLOOKUP(ADN620,$A$681:$F$2408,6,FALSE)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VLOOKUP(ADW620,$A$681:$F$2408,6,FALSE)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VLOOKUP(AEF620,$A$681:$F$2408,6,FALSE)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VLOOKUP(AEO620,$A$681:$F$2408,6,FALSE)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VLOOKUP(AEX620,$A$681:$F$2408,6,FALSE)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VLOOKUP(AFG620,$A$681:$F$2408,6,FALSE)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VLOOKUP(AFP620,$A$681:$F$2408,6,FALSE)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VLOOKUP(AFY620,$A$681:$F$2408,6,FALSE)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VLOOKUP(AGH620,$A$681:$F$2408,6,FALSE)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VLOOKUP(AGQ620,$A$681:$F$2408,6,FALSE)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VLOOKUP(AGZ620,$A$681:$F$2408,6,FALSE)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VLOOKUP(AHI620,$A$681:$F$2408,6,FALSE)</f>
        <v>165</v>
      </c>
      <c r="AHM620" s="203" t="s">
        <v>67</v>
      </c>
      <c r="AHN620" s="10">
        <f>AHL620*1.2</f>
        <v>198</v>
      </c>
      <c r="AHO620" s="10"/>
      <c r="AHP620" s="273"/>
      <c r="AHQ620" s="203" t="s">
        <v>83</v>
      </c>
      <c r="AHR620" s="276" t="s">
        <v>2052</v>
      </c>
      <c r="AHT620" s="204"/>
      <c r="AHU620" s="204">
        <f>VLOOKUP(AHR620,$A$681:$F$2408,6,FALSE)</f>
        <v>798</v>
      </c>
      <c r="AHV620" s="203" t="s">
        <v>67</v>
      </c>
      <c r="AHW620" s="10">
        <f>AHU620*1.2</f>
        <v>957.59999999999991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VLOOKUP(AIA620,$A$681:$F$2408,6,FALSE)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VLOOKUP(AIJ620,$A$681:$F$2408,6,FALSE)</f>
        <v>86</v>
      </c>
      <c r="AIN620" s="203" t="s">
        <v>67</v>
      </c>
      <c r="AIO620" s="10">
        <f>AIM620*1.2</f>
        <v>103.2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VLOOKUP(AIS620,$A$681:$F$2408,6,FALSE)</f>
        <v>165</v>
      </c>
      <c r="AIW620" s="203" t="s">
        <v>67</v>
      </c>
      <c r="AIX620" s="10">
        <f>AIV620*1.2</f>
        <v>198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VLOOKUP(AJB620,$A$681:$F$2408,6,FALSE)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VLOOKUP(AJK620,$A$681:$F$2408,6,FALSE)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519</v>
      </c>
      <c r="AJV620" s="204"/>
      <c r="AJW620" s="204">
        <f>VLOOKUP(AJT620,$A$681:$F$2408,6,FALSE)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VLOOKUP(AKC620,$A$681:$F$2408,6,FALSE)</f>
        <v>80</v>
      </c>
      <c r="AKG620" s="203" t="s">
        <v>67</v>
      </c>
      <c r="AKH620" s="10">
        <f>AKF620*1.2</f>
        <v>96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VLOOKUP(AKL620,$A$681:$F$2408,6,FALSE)</f>
        <v>86</v>
      </c>
      <c r="AKP620" s="203" t="s">
        <v>67</v>
      </c>
      <c r="AKQ620" s="10">
        <f>AKO620*1.2</f>
        <v>103.2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VLOOKUP(AKU620,$A$681:$F$2408,6,FALSE)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VLOOKUP(ALD620,$A$681:$F$2408,6,FALSE)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VLOOKUP(ALM620,$A$681:$F$2408,6,FALSE)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VLOOKUP(ALV620,$A$681:$F$2408,6,FALSE)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VLOOKUP(AME620,$A$681:$F$2408,6,FALSE)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VLOOKUP(AMN620,$A$681:$F$2408,6,FALSE)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VLOOKUP(AMW620,$A$681:$F$2408,6,FALSE)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VLOOKUP(ANF620,$A$681:$F$2408,6,FALSE)</f>
        <v>259</v>
      </c>
      <c r="ANJ620" s="203" t="s">
        <v>67</v>
      </c>
      <c r="ANK620" s="10">
        <f>ANI620*1.2</f>
        <v>310.8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VLOOKUP(ANO620,$A$681:$F$2408,6,FALSE)</f>
        <v>36</v>
      </c>
      <c r="ANS620" s="203" t="s">
        <v>67</v>
      </c>
      <c r="ANT620" s="10">
        <f>ANR620*1.2</f>
        <v>43.199999999999996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VLOOKUP(ANX620,$A$681:$F$2408,6,FALSE)</f>
        <v>605</v>
      </c>
      <c r="AOB620" s="203" t="s">
        <v>67</v>
      </c>
      <c r="AOC620" s="10">
        <f>AOA620*1.2</f>
        <v>726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VLOOKUP(AOG620,$A$681:$F$2408,6,FALSE)</f>
        <v>99</v>
      </c>
      <c r="AOK620" s="203" t="s">
        <v>67</v>
      </c>
      <c r="AOL620" s="10">
        <f>AOJ620*1.2</f>
        <v>118.8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VLOOKUP(AOP620,$A$681:$F$2408,6,FALSE)</f>
        <v>36</v>
      </c>
      <c r="AOT620" s="203" t="s">
        <v>67</v>
      </c>
      <c r="AOU620" s="10">
        <f>AOS620*1.2</f>
        <v>43.199999999999996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VLOOKUP(AOY620,$A$681:$F$2408,6,FALSE)</f>
        <v>80</v>
      </c>
      <c r="APC620" s="203" t="s">
        <v>67</v>
      </c>
      <c r="APD620" s="10">
        <f>APB620*1.2</f>
        <v>96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VLOOKUP(APH620,$A$681:$F$2408,6,FALSE)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VLOOKUP(APQ620,$A$681:$F$2408,6,FALSE)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VLOOKUP(APZ620,$A$681:$F$2408,6,FALSE)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VLOOKUP(B621,$A$681:$F$2408,6,FALSE)</f>
        <v>165</v>
      </c>
      <c r="F621" s="203" t="s">
        <v>69</v>
      </c>
      <c r="G621" s="10">
        <f>E621*1.1</f>
        <v>181.50000000000003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VLOOKUP(K621,$A$681:$F$2408,6,FALSE)</f>
        <v>86</v>
      </c>
      <c r="O621" s="203" t="s">
        <v>69</v>
      </c>
      <c r="P621" s="10">
        <f>N621*1.1</f>
        <v>94.600000000000009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VLOOKUP(T621,$A$681:$F$2408,6,FALSE)</f>
        <v>99</v>
      </c>
      <c r="X621" s="203" t="s">
        <v>69</v>
      </c>
      <c r="Y621" s="10">
        <f>W621*1.1</f>
        <v>108.9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VLOOKUP(AC621,$A$681:$F$2408,6,FALSE)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VLOOKUP(AL621,$A$681:$F$2408,6,FALSE)</f>
        <v>165</v>
      </c>
      <c r="AP621" s="203" t="s">
        <v>69</v>
      </c>
      <c r="AQ621" s="10">
        <f>AO621*1.1</f>
        <v>181.50000000000003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VLOOKUP(AU621,$A$681:$F$2408,6,FALSE)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2052</v>
      </c>
      <c r="BF621" s="204"/>
      <c r="BG621" s="204">
        <f>VLOOKUP(BD621,$A$681:$F$2408,6,FALSE)</f>
        <v>798</v>
      </c>
      <c r="BH621" s="203" t="s">
        <v>69</v>
      </c>
      <c r="BI621" s="10">
        <f>BG621*1.1</f>
        <v>877.80000000000007</v>
      </c>
      <c r="BJ621" s="10"/>
      <c r="BK621" s="267"/>
      <c r="BL621" s="203" t="s">
        <v>84</v>
      </c>
      <c r="BM621" s="276" t="s">
        <v>2052</v>
      </c>
      <c r="BO621" s="204"/>
      <c r="BP621" s="204">
        <f>VLOOKUP(BM621,$A$681:$F$2408,6,FALSE)</f>
        <v>798</v>
      </c>
      <c r="BQ621" s="203" t="s">
        <v>69</v>
      </c>
      <c r="BR621" s="10">
        <f>BP621*1.1</f>
        <v>877.80000000000007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VLOOKUP(BV621,$A$681:$F$2408,6,FALSE)</f>
        <v>86</v>
      </c>
      <c r="BZ621" s="203" t="s">
        <v>69</v>
      </c>
      <c r="CA621" s="10">
        <f>BY621*1.1</f>
        <v>94.600000000000009</v>
      </c>
      <c r="CB621" s="10"/>
      <c r="CC621" s="267"/>
      <c r="CD621" s="203" t="s">
        <v>84</v>
      </c>
      <c r="CE621" s="276" t="s">
        <v>2052</v>
      </c>
      <c r="CG621" s="204"/>
      <c r="CH621" s="204">
        <f>VLOOKUP(CE621,$A$681:$F$2408,6,FALSE)</f>
        <v>798</v>
      </c>
      <c r="CI621" s="203" t="s">
        <v>69</v>
      </c>
      <c r="CJ621" s="10">
        <f>CH621*1.1</f>
        <v>877.80000000000007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VLOOKUP(CN621,$A$681:$F$2408,6,FALSE)</f>
        <v>259</v>
      </c>
      <c r="CR621" s="203" t="s">
        <v>69</v>
      </c>
      <c r="CS621" s="10">
        <f>CQ621*1.1</f>
        <v>284.90000000000003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VLOOKUP(CW621,$A$681:$F$2408,6,FALSE)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VLOOKUP(DF621,$A$681:$F$2408,6,FALSE)</f>
        <v>418</v>
      </c>
      <c r="DJ621" s="203" t="s">
        <v>69</v>
      </c>
      <c r="DK621" s="10">
        <f>DI621*1.1</f>
        <v>459.8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VLOOKUP(DO621,$A$681:$F$2408,6,FALSE)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VLOOKUP(DX621,$A$681:$F$2408,6,FALSE)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VLOOKUP(EG621,$A$681:$F$2408,6,FALSE)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VLOOKUP(EP621,$A$681:$F$2408,6,FALSE)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VLOOKUP(EY621,$A$681:$F$2408,6,FALSE)</f>
        <v>88</v>
      </c>
      <c r="FC621" s="203" t="s">
        <v>69</v>
      </c>
      <c r="FD621" s="10">
        <f>FB621*1.1</f>
        <v>96.800000000000011</v>
      </c>
      <c r="FE621" s="10"/>
      <c r="FF621" s="267"/>
      <c r="FG621" s="203" t="s">
        <v>84</v>
      </c>
      <c r="FH621" s="414" t="s">
        <v>414</v>
      </c>
      <c r="FJ621" s="204"/>
      <c r="FK621" s="204">
        <f>VLOOKUP(FH621,$A$681:$F$2408,6,FALSE)</f>
        <v>605</v>
      </c>
      <c r="FL621" s="203" t="s">
        <v>69</v>
      </c>
      <c r="FM621" s="10">
        <f>FK621*1.1</f>
        <v>665.5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VLOOKUP(FQ621,$A$681:$F$2408,6,FALSE)</f>
        <v>80</v>
      </c>
      <c r="FU621" s="203" t="s">
        <v>69</v>
      </c>
      <c r="FV621" s="10">
        <f>FT621*1.1</f>
        <v>88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VLOOKUP(FZ621,$A$681:$F$2408,6,FALSE)</f>
        <v>99</v>
      </c>
      <c r="GD621" s="203" t="s">
        <v>69</v>
      </c>
      <c r="GE621" s="10">
        <f>GC621*1.1</f>
        <v>108.9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VLOOKUP(GI621,$A$681:$F$2408,6,FALSE)</f>
        <v>418</v>
      </c>
      <c r="GM621" s="203" t="s">
        <v>69</v>
      </c>
      <c r="GN621" s="10">
        <f>GL621*1.1</f>
        <v>459.8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VLOOKUP(GR621,$A$681:$F$2408,6,FALSE)</f>
        <v>165</v>
      </c>
      <c r="GV621" s="203" t="s">
        <v>69</v>
      </c>
      <c r="GW621" s="10">
        <f>GU621*1.1</f>
        <v>181.50000000000003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VLOOKUP(HA621,$A$681:$F$2408,6,FALSE)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2052</v>
      </c>
      <c r="HL621" s="204"/>
      <c r="HM621" s="204">
        <f>VLOOKUP(HJ621,$A$681:$F$2408,6,FALSE)</f>
        <v>798</v>
      </c>
      <c r="HN621" s="203" t="s">
        <v>69</v>
      </c>
      <c r="HO621" s="10">
        <f>HM621*1.1</f>
        <v>877.80000000000007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VLOOKUP(HS621,$A$681:$F$2408,6,FALSE)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VLOOKUP(IB621,$A$681:$F$2408,6,FALSE)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VLOOKUP(IK621,$A$681:$F$2408,6,FALSE)</f>
        <v>86</v>
      </c>
      <c r="IO621" s="203" t="s">
        <v>69</v>
      </c>
      <c r="IP621" s="10">
        <f>IN621*1.1</f>
        <v>94.600000000000009</v>
      </c>
      <c r="IQ621" s="10"/>
      <c r="IR621" s="267"/>
      <c r="IS621" s="203" t="s">
        <v>84</v>
      </c>
      <c r="IT621" s="276" t="s">
        <v>2052</v>
      </c>
      <c r="IV621" s="204"/>
      <c r="IW621" s="204">
        <f>VLOOKUP(IT621,$A$681:$F$2408,6,FALSE)</f>
        <v>798</v>
      </c>
      <c r="IX621" s="203" t="s">
        <v>69</v>
      </c>
      <c r="IY621" s="10">
        <f>IW621*1.1</f>
        <v>877.80000000000007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VLOOKUP(JC621,$A$681:$F$2408,6,FALSE)</f>
        <v>300</v>
      </c>
      <c r="JG621" s="203" t="s">
        <v>69</v>
      </c>
      <c r="JH621" s="10">
        <f>JF621*1.1</f>
        <v>330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VLOOKUP(JL621,$A$681:$F$2408,6,FALSE)</f>
        <v>165</v>
      </c>
      <c r="JP621" s="203" t="s">
        <v>69</v>
      </c>
      <c r="JQ621" s="10">
        <f>JO621*1.1</f>
        <v>181.50000000000003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VLOOKUP(JU621,$A$681:$F$2408,6,FALSE)</f>
        <v>86</v>
      </c>
      <c r="JY621" s="203" t="s">
        <v>69</v>
      </c>
      <c r="JZ621" s="10">
        <f>JX621*1.1</f>
        <v>94.600000000000009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VLOOKUP(KD621,$A$681:$F$2408,6,FALSE)</f>
        <v>36</v>
      </c>
      <c r="KH621" s="203" t="s">
        <v>69</v>
      </c>
      <c r="KI621" s="10">
        <f>KG621*1.1</f>
        <v>39.6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VLOOKUP(KM621,$A$681:$F$2408,6,FALSE)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VLOOKUP(KV621,$A$681:$F$2408,6,FALSE)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VLOOKUP(LE621,$A$681:$F$2408,6,FALSE)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VLOOKUP(LN621,$A$681:$F$2408,6,FALSE)</f>
        <v>259</v>
      </c>
      <c r="LR621" s="203" t="s">
        <v>69</v>
      </c>
      <c r="LS621" s="10">
        <f>LQ621*1.1</f>
        <v>284.90000000000003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VLOOKUP(LW621,$A$681:$F$2408,6,FALSE)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VLOOKUP(MF621,$A$681:$F$2408,6,FALSE)</f>
        <v>259</v>
      </c>
      <c r="MJ621" s="203" t="s">
        <v>69</v>
      </c>
      <c r="MK621" s="10">
        <f>MI621*1.1</f>
        <v>284.90000000000003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VLOOKUP(MO621,$A$681:$F$2408,6,FALSE)</f>
        <v>165</v>
      </c>
      <c r="MS621" s="203" t="s">
        <v>69</v>
      </c>
      <c r="MT621" s="10">
        <f>MR621*1.1</f>
        <v>181.50000000000003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VLOOKUP(MX621,$A$681:$F$2408,6,FALSE)</f>
        <v>148</v>
      </c>
      <c r="NB621" s="203" t="s">
        <v>69</v>
      </c>
      <c r="NC621" s="10">
        <f>NA621*1.1</f>
        <v>162.80000000000001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VLOOKUP(NG621,$A$681:$F$2408,6,FALSE)</f>
        <v>123</v>
      </c>
      <c r="NK621" s="203" t="s">
        <v>69</v>
      </c>
      <c r="NL621" s="10">
        <f>NJ621*1.1</f>
        <v>135.30000000000001</v>
      </c>
      <c r="NM621" s="10"/>
      <c r="NN621" s="267"/>
      <c r="NO621" s="203" t="s">
        <v>84</v>
      </c>
      <c r="NP621" s="417" t="s">
        <v>1205</v>
      </c>
      <c r="NR621" s="204"/>
      <c r="NS621" s="204">
        <f>VLOOKUP(NP621,$A$681:$F$2408,6,FALSE)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VLOOKUP(NY621,$A$681:$F$2408,6,FALSE)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VLOOKUP(OH621,$A$681:$F$2408,6,FALSE)</f>
        <v>300</v>
      </c>
      <c r="OL621" s="203" t="s">
        <v>69</v>
      </c>
      <c r="OM621" s="10">
        <f>OK621*1.1</f>
        <v>330</v>
      </c>
      <c r="ON621" s="10"/>
      <c r="OO621" s="267"/>
      <c r="OP621" s="203" t="s">
        <v>84</v>
      </c>
      <c r="OQ621" s="417" t="s">
        <v>452</v>
      </c>
      <c r="OS621" s="204"/>
      <c r="OT621" s="204">
        <f>VLOOKUP(OQ621,$A$681:$F$2408,6,FALSE)</f>
        <v>86</v>
      </c>
      <c r="OU621" s="203" t="s">
        <v>69</v>
      </c>
      <c r="OV621" s="10">
        <f>OT621*1.1</f>
        <v>94.600000000000009</v>
      </c>
      <c r="OW621" s="10"/>
      <c r="OX621" s="267"/>
      <c r="OY621" s="203" t="s">
        <v>84</v>
      </c>
      <c r="OZ621" s="421" t="s">
        <v>452</v>
      </c>
      <c r="PB621" s="204"/>
      <c r="PC621" s="204">
        <f>VLOOKUP(OZ621,$A$681:$F$2408,6,FALSE)</f>
        <v>86</v>
      </c>
      <c r="PD621" s="203" t="s">
        <v>69</v>
      </c>
      <c r="PE621" s="10">
        <f>PC621*1.1</f>
        <v>94.600000000000009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VLOOKUP(PI621,$A$681:$F$2408,6,FALSE)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VLOOKUP(PR621,$A$681:$F$2408,6,FALSE)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VLOOKUP(QA621,$A$681:$F$2408,6,FALSE)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VLOOKUP(QJ621,$A$681:$F$2408,6,FALSE)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VLOOKUP(QS621,$A$681:$F$2408,6,FALSE)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VLOOKUP(RB621,$A$681:$F$2408,6,FALSE)</f>
        <v>418</v>
      </c>
      <c r="RF621" s="203" t="s">
        <v>69</v>
      </c>
      <c r="RG621" s="10">
        <f>RE621*1.1</f>
        <v>459.8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VLOOKUP(RK621,$A$681:$F$2408,6,FALSE)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VLOOKUP(RT621,$A$681:$F$2408,6,FALSE)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VLOOKUP(SC621,$A$681:$F$2408,6,FALSE)</f>
        <v>259</v>
      </c>
      <c r="SG621" s="203" t="s">
        <v>69</v>
      </c>
      <c r="SH621" s="10">
        <f>SF621*1.1</f>
        <v>284.90000000000003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VLOOKUP(SL621,$A$681:$F$2408,6,FALSE)</f>
        <v>80</v>
      </c>
      <c r="SP621" s="203" t="s">
        <v>69</v>
      </c>
      <c r="SQ621" s="10">
        <f>SO621*1.1</f>
        <v>88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VLOOKUP(SU621,$A$681:$F$2408,6,FALSE)</f>
        <v>605</v>
      </c>
      <c r="SY621" s="203" t="s">
        <v>69</v>
      </c>
      <c r="SZ621" s="10">
        <f>SX621*1.1</f>
        <v>665.5</v>
      </c>
      <c r="TA621" s="10"/>
      <c r="TB621" s="273"/>
      <c r="TC621" s="203" t="s">
        <v>84</v>
      </c>
      <c r="TD621" s="421" t="s">
        <v>1732</v>
      </c>
      <c r="TF621" s="204"/>
      <c r="TG621" s="204">
        <f>VLOOKUP(TD621,$A$681:$F$2408,6,FALSE)</f>
        <v>418</v>
      </c>
      <c r="TH621" s="203" t="s">
        <v>69</v>
      </c>
      <c r="TI621" s="10">
        <f>TG621*1.1</f>
        <v>459.8</v>
      </c>
      <c r="TK621" s="273"/>
      <c r="TL621" s="203" t="s">
        <v>84</v>
      </c>
      <c r="TM621" s="276" t="s">
        <v>1205</v>
      </c>
      <c r="TO621" s="204"/>
      <c r="TP621" s="204">
        <f>VLOOKUP(TM621,$A$681:$F$2408,6,FALSE)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VLOOKUP(TV621,$A$681:$F$2408,6,FALSE)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VLOOKUP(UE621,$A$681:$F$2408,6,FALSE)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2052</v>
      </c>
      <c r="UP621" s="204"/>
      <c r="UQ621" s="204">
        <f>VLOOKUP(UN621,$A$681:$F$2408,6,FALSE)</f>
        <v>798</v>
      </c>
      <c r="UR621" s="203" t="s">
        <v>69</v>
      </c>
      <c r="US621" s="10">
        <f>UQ621*1.1</f>
        <v>877.80000000000007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VLOOKUP(UW621,$A$681:$F$2408,6,FALSE)</f>
        <v>36</v>
      </c>
      <c r="VA621" s="203" t="s">
        <v>69</v>
      </c>
      <c r="VB621" s="10">
        <f>UZ621*1.1</f>
        <v>39.6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VLOOKUP(VF621,$A$681:$F$2408,6,FALSE)</f>
        <v>99</v>
      </c>
      <c r="VJ621" s="203" t="s">
        <v>69</v>
      </c>
      <c r="VK621" s="10">
        <f>VI621*1.1</f>
        <v>108.9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VLOOKUP(VO621,$A$681:$F$2408,6,FALSE)</f>
        <v>300</v>
      </c>
      <c r="VS621" s="203" t="s">
        <v>69</v>
      </c>
      <c r="VT621" s="10">
        <f>VR621*1.1</f>
        <v>330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VLOOKUP(VX621,$A$681:$F$2408,6,FALSE)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VLOOKUP(WG621,$A$681:$F$2408,6,FALSE)</f>
        <v>259</v>
      </c>
      <c r="WK621" s="203" t="s">
        <v>69</v>
      </c>
      <c r="WL621" s="10">
        <f>WJ621*1.1</f>
        <v>284.90000000000003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VLOOKUP(WP621,$A$681:$F$2408,6,FALSE)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VLOOKUP(WY621,$A$681:$F$2408,6,FALSE)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VLOOKUP(XH621,$A$681:$F$2408,6,FALSE)</f>
        <v>418</v>
      </c>
      <c r="XL621" s="203" t="s">
        <v>69</v>
      </c>
      <c r="XM621" s="10">
        <f>XK621*1.1</f>
        <v>459.8</v>
      </c>
      <c r="XO621" s="273"/>
      <c r="XP621" s="203" t="s">
        <v>84</v>
      </c>
      <c r="XQ621" s="276" t="s">
        <v>1732</v>
      </c>
      <c r="XS621" s="204"/>
      <c r="XT621" s="204">
        <f>VLOOKUP(XQ621,$A$681:$F$2408,6,FALSE)</f>
        <v>418</v>
      </c>
      <c r="XU621" s="203" t="s">
        <v>69</v>
      </c>
      <c r="XV621" s="10">
        <f>XT621*1.1</f>
        <v>459.8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VLOOKUP(XZ621,$A$681:$F$2408,6,FALSE)</f>
        <v>80</v>
      </c>
      <c r="YD621" s="203" t="s">
        <v>69</v>
      </c>
      <c r="YE621" s="10">
        <f>YC621*1.1</f>
        <v>88</v>
      </c>
      <c r="YG621" s="273"/>
      <c r="YH621" s="203" t="s">
        <v>84</v>
      </c>
      <c r="YI621" s="278" t="s">
        <v>183</v>
      </c>
      <c r="YK621" s="204"/>
      <c r="YL621" s="204" t="e">
        <f>VLOOKUP(YI621,$A$681:$F$2408,6,FALSE)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VLOOKUP(YR621,$A$681:$F$2408,6,FALSE)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452</v>
      </c>
      <c r="ZC621" s="204"/>
      <c r="ZD621" s="204">
        <f>VLOOKUP(ZA621,$A$681:$F$2408,6,FALSE)</f>
        <v>86</v>
      </c>
      <c r="ZE621" s="203" t="s">
        <v>69</v>
      </c>
      <c r="ZF621" s="10">
        <f>ZD621*1.1</f>
        <v>94.600000000000009</v>
      </c>
      <c r="ZH621" s="273"/>
      <c r="ZI621" s="203" t="s">
        <v>84</v>
      </c>
      <c r="ZJ621" s="276" t="s">
        <v>414</v>
      </c>
      <c r="ZL621" s="204"/>
      <c r="ZM621" s="204">
        <f>VLOOKUP(ZJ621,$A$681:$F$2408,6,FALSE)</f>
        <v>605</v>
      </c>
      <c r="ZN621" s="203" t="s">
        <v>69</v>
      </c>
      <c r="ZO621" s="10">
        <f>ZM621*1.1</f>
        <v>665.5</v>
      </c>
      <c r="ZQ621" s="273"/>
      <c r="ZR621" s="203" t="s">
        <v>84</v>
      </c>
      <c r="ZS621" s="276" t="s">
        <v>470</v>
      </c>
      <c r="ZU621" s="204"/>
      <c r="ZV621" s="204">
        <f>VLOOKUP(ZS621,$A$681:$F$2408,6,FALSE)</f>
        <v>259</v>
      </c>
      <c r="ZW621" s="203" t="s">
        <v>69</v>
      </c>
      <c r="ZX621" s="10">
        <f>ZV621*1.1</f>
        <v>284.90000000000003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VLOOKUP(AAB621,$A$681:$F$2408,6,FALSE)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2052</v>
      </c>
      <c r="AAM621" s="204"/>
      <c r="AAN621" s="204">
        <f>VLOOKUP(AAK621,$A$681:$F$2408,6,FALSE)</f>
        <v>798</v>
      </c>
      <c r="AAO621" s="203" t="s">
        <v>69</v>
      </c>
      <c r="AAP621" s="10">
        <f>AAN621*1.1</f>
        <v>877.80000000000007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VLOOKUP(AAT621,$A$681:$F$2408,6,FALSE)</f>
        <v>99</v>
      </c>
      <c r="AAX621" s="203" t="s">
        <v>69</v>
      </c>
      <c r="AAY621" s="10">
        <f>AAW621*1.1</f>
        <v>108.9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VLOOKUP(ABC621,$A$681:$F$2408,6,FALSE)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VLOOKUP(ABL621,$A$681:$F$2408,6,FALSE)</f>
        <v>165</v>
      </c>
      <c r="ABP621" s="203" t="s">
        <v>69</v>
      </c>
      <c r="ABQ621" s="10">
        <f>ABO621*1.1</f>
        <v>181.50000000000003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VLOOKUP(ABU621,$A$681:$F$2408,6,FALSE)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VLOOKUP(ACD621,$A$681:$F$2408,6,FALSE)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VLOOKUP(ACM621,$A$681:$F$2408,6,FALSE)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VLOOKUP(ACV621,$A$681:$F$2408,6,FALSE)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VLOOKUP(ADE621,$A$681:$F$2408,6,FALSE)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VLOOKUP(ADN621,$A$681:$F$2408,6,FALSE)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VLOOKUP(ADW621,$A$681:$F$2408,6,FALSE)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VLOOKUP(AEF621,$A$681:$F$2408,6,FALSE)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VLOOKUP(AEO621,$A$681:$F$2408,6,FALSE)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VLOOKUP(AEX621,$A$681:$F$2408,6,FALSE)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VLOOKUP(AFG621,$A$681:$F$2408,6,FALSE)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VLOOKUP(AFP621,$A$681:$F$2408,6,FALSE)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VLOOKUP(AFY621,$A$681:$F$2408,6,FALSE)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VLOOKUP(AGH621,$A$681:$F$2408,6,FALSE)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VLOOKUP(AGQ621,$A$681:$F$2408,6,FALSE)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VLOOKUP(AGZ621,$A$681:$F$2408,6,FALSE)</f>
        <v>189</v>
      </c>
      <c r="AHD621" s="203" t="s">
        <v>69</v>
      </c>
      <c r="AHE621" s="10">
        <f>AHC621*1.1</f>
        <v>207.9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VLOOKUP(AHI621,$A$681:$F$2408,6,FALSE)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VLOOKUP(AHR621,$A$681:$F$2408,6,FALSE)</f>
        <v>418</v>
      </c>
      <c r="AHV621" s="203" t="s">
        <v>69</v>
      </c>
      <c r="AHW621" s="10">
        <f>AHU621*1.1</f>
        <v>459.8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VLOOKUP(AIA621,$A$681:$F$2408,6,FALSE)</f>
        <v>418</v>
      </c>
      <c r="AIE621" s="203" t="s">
        <v>69</v>
      </c>
      <c r="AIF621" s="10">
        <f>AID621*1.1</f>
        <v>459.8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VLOOKUP(AIJ621,$A$681:$F$2408,6,FALSE)</f>
        <v>165</v>
      </c>
      <c r="AIN621" s="203" t="s">
        <v>69</v>
      </c>
      <c r="AIO621" s="10">
        <f>AIM621*1.1</f>
        <v>181.50000000000003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VLOOKUP(AIS621,$A$681:$F$2408,6,FALSE)</f>
        <v>189</v>
      </c>
      <c r="AIW621" s="203" t="s">
        <v>69</v>
      </c>
      <c r="AIX621" s="10">
        <f>AIV621*1.1</f>
        <v>207.9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VLOOKUP(AJB621,$A$681:$F$2408,6,FALSE)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VLOOKUP(AJK621,$A$681:$F$2408,6,FALSE)</f>
        <v>99</v>
      </c>
      <c r="AJO621" s="203" t="s">
        <v>69</v>
      </c>
      <c r="AJP621" s="10">
        <f>AJN621*1.1</f>
        <v>108.9</v>
      </c>
      <c r="AJQ621" s="10"/>
      <c r="AJR621" s="273"/>
      <c r="AJS621" s="203" t="s">
        <v>84</v>
      </c>
      <c r="AJT621" s="424" t="s">
        <v>474</v>
      </c>
      <c r="AJV621" s="204"/>
      <c r="AJW621" s="204">
        <f>VLOOKUP(AJT621,$A$681:$F$2408,6,FALSE)</f>
        <v>148</v>
      </c>
      <c r="AJX621" s="203" t="s">
        <v>69</v>
      </c>
      <c r="AJY621" s="10">
        <f>AJW621*1.1</f>
        <v>162.80000000000001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VLOOKUP(AKC621,$A$681:$F$2408,6,FALSE)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VLOOKUP(AKL621,$A$681:$F$2408,6,FALSE)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VLOOKUP(AKU621,$A$681:$F$2408,6,FALSE)</f>
        <v>165</v>
      </c>
      <c r="AKY621" s="203" t="s">
        <v>69</v>
      </c>
      <c r="AKZ621" s="10">
        <f>AKX621*1.1</f>
        <v>181.50000000000003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VLOOKUP(ALD621,$A$681:$F$2408,6,FALSE)</f>
        <v>605</v>
      </c>
      <c r="ALH621" s="203" t="s">
        <v>69</v>
      </c>
      <c r="ALI621" s="10">
        <f>ALG621*1.1</f>
        <v>665.5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VLOOKUP(ALM621,$A$681:$F$2408,6,FALSE)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VLOOKUP(ALV621,$A$681:$F$2408,6,FALSE)</f>
        <v>259</v>
      </c>
      <c r="ALZ621" s="203" t="s">
        <v>69</v>
      </c>
      <c r="AMA621" s="10">
        <f>ALY621*1.1</f>
        <v>284.90000000000003</v>
      </c>
      <c r="AMB621" s="10"/>
      <c r="AMC621" s="273"/>
      <c r="AMD621" s="203" t="s">
        <v>84</v>
      </c>
      <c r="AME621" s="276" t="s">
        <v>2052</v>
      </c>
      <c r="AMG621" s="204"/>
      <c r="AMH621" s="204">
        <f>VLOOKUP(AME621,$A$681:$F$2408,6,FALSE)</f>
        <v>798</v>
      </c>
      <c r="AMI621" s="203" t="s">
        <v>69</v>
      </c>
      <c r="AMJ621" s="10">
        <f>AMH621*1.1</f>
        <v>877.80000000000007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VLOOKUP(AMN621,$A$681:$F$2408,6,FALSE)</f>
        <v>375</v>
      </c>
      <c r="AMR621" s="203" t="s">
        <v>69</v>
      </c>
      <c r="AMS621" s="10">
        <f>AMQ621*1.1</f>
        <v>412.50000000000006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VLOOKUP(AMW621,$A$681:$F$2408,6,FALSE)</f>
        <v>375</v>
      </c>
      <c r="ANA621" s="203" t="s">
        <v>69</v>
      </c>
      <c r="ANB621" s="10">
        <f>AMZ621*1.1</f>
        <v>412.50000000000006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VLOOKUP(ANF621,$A$681:$F$2408,6,FALSE)</f>
        <v>80</v>
      </c>
      <c r="ANJ621" s="203" t="s">
        <v>69</v>
      </c>
      <c r="ANK621" s="10">
        <f>ANI621*1.1</f>
        <v>88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VLOOKUP(ANO621,$A$681:$F$2408,6,FALSE)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VLOOKUP(ANX621,$A$681:$F$2408,6,FALSE)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VLOOKUP(AOG621,$A$681:$F$2408,6,FALSE)</f>
        <v>375</v>
      </c>
      <c r="AOK621" s="203" t="s">
        <v>69</v>
      </c>
      <c r="AOL621" s="10">
        <f>AOJ621*1.1</f>
        <v>412.50000000000006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VLOOKUP(AOP621,$A$681:$F$2408,6,FALSE)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VLOOKUP(AOY621,$A$681:$F$2408,6,FALSE)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VLOOKUP(APH621,$A$681:$F$2408,6,FALSE)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VLOOKUP(APQ621,$A$681:$F$2408,6,FALSE)</f>
        <v>148</v>
      </c>
      <c r="APU621" s="203" t="s">
        <v>69</v>
      </c>
      <c r="APV621" s="10">
        <f>APT621*1.1</f>
        <v>162.80000000000001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VLOOKUP(APZ621,$A$681:$F$2408,6,FALSE)</f>
        <v>605</v>
      </c>
      <c r="AQD621" s="203" t="s">
        <v>69</v>
      </c>
      <c r="AQE621" s="10">
        <f>AQC621*1.1</f>
        <v>665.5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2130.1</v>
      </c>
      <c r="I622" s="267"/>
      <c r="J622" s="203"/>
      <c r="K622" s="407"/>
      <c r="M622" s="203"/>
      <c r="N622" s="203"/>
      <c r="O622" s="203"/>
      <c r="P622" s="10"/>
      <c r="Q622" s="10">
        <f>SUM(P617:P621)</f>
        <v>2160.9</v>
      </c>
      <c r="R622" s="267"/>
      <c r="S622" s="203"/>
      <c r="T622" s="264"/>
      <c r="V622" s="203"/>
      <c r="W622" s="203"/>
      <c r="X622" s="203"/>
      <c r="Y622" s="10"/>
      <c r="Z622" s="10">
        <f>SUM(Y617:Y621)</f>
        <v>2198.5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2688.2000000000003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3127.6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1600.7999999999997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2263.1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2250.8000000000002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1783.6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2655.7000000000003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2326.1999999999998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2365.8000000000002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2031.6999999999998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2707.3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1618.3999999999999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2592.1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1700.3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3162.5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1824.9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1576.5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1693.5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2445.5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3229.6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2533.8000000000002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1968.9999999999998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2060.6999999999998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2191.1999999999998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1814.5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2708.6000000000004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1225.7999999999997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1591.8999999999999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1105.5999999999999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1936.6999999999998</v>
      </c>
      <c r="LC622" s="267"/>
      <c r="LD622" s="203"/>
      <c r="LG622" s="203"/>
      <c r="LH622" s="203"/>
      <c r="LI622" s="203"/>
      <c r="LJ622" s="10"/>
      <c r="LK622" s="10">
        <f>SUM(LJ617:LJ621)</f>
        <v>1322.8999999999999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2485.1999999999998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2025.5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1947.6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1528.9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1793.1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1417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2160.4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1394.8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2244.1999999999998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915.9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2060.6999999999998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2235.6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1289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1412.6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1323.6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1287.3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2624.1000000000004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2007.3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2369.6999999999998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1908.1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1907.6999999999998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1384.2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1414.5999999999997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2167.6999999999998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2147.5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2479.1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1470.4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1034.5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965.5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1409.2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1642.1999999999998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1406.4999999999998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1414.8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1711.5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1608.7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2341.1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1354.3000000000002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1015.8000000000001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3045.6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757.4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1160.8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2484.6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1170.3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1429.9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1718.6000000000001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1393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1345.4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1703.3999999999999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1840.6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1680.7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935.39999999999986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2646.2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1889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868.7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2199.4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1635.1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2220.6999999999998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1387.5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1340.3000000000002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1778.7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2439.4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2060.9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1681.6000000000001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2087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1443.2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1732.6</v>
      </c>
      <c r="AQG622" s="273"/>
    </row>
    <row r="623" spans="1:1125" s="14" customFormat="1" ht="15">
      <c r="A623" s="203" t="s">
        <v>85</v>
      </c>
      <c r="B623" s="409" t="s">
        <v>417</v>
      </c>
      <c r="C623" s="408" t="s">
        <v>2017</v>
      </c>
      <c r="D623" s="283">
        <f>IF(C623="Kopman",1.5,1)</f>
        <v>1.5</v>
      </c>
      <c r="E623" s="204">
        <f>VLOOKUP(B623,$A$681:$F$2408,6,FALSE)</f>
        <v>207</v>
      </c>
      <c r="F623" s="203" t="s">
        <v>61</v>
      </c>
      <c r="G623" s="10">
        <f>E623*1.5*D623</f>
        <v>465.75</v>
      </c>
      <c r="H623" s="10"/>
      <c r="I623" s="267"/>
      <c r="J623" s="203" t="s">
        <v>85</v>
      </c>
      <c r="K623" s="409" t="s">
        <v>417</v>
      </c>
      <c r="L623" s="408" t="s">
        <v>2017</v>
      </c>
      <c r="M623" s="283">
        <f>IF(L623="Kopman",1.5,1)</f>
        <v>1.5</v>
      </c>
      <c r="N623" s="204">
        <f>VLOOKUP(K623,$A$681:$F$2408,6,FALSE)</f>
        <v>207</v>
      </c>
      <c r="O623" s="203" t="s">
        <v>61</v>
      </c>
      <c r="P623" s="10">
        <f>N623*1.5*M623</f>
        <v>465.75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VLOOKUP(T623,$A$681:$F$2408,6,FALSE)</f>
        <v>207</v>
      </c>
      <c r="X623" s="203" t="s">
        <v>61</v>
      </c>
      <c r="Y623" s="10">
        <f>W623*1.5*V623</f>
        <v>310.5</v>
      </c>
      <c r="Z623" s="10"/>
      <c r="AA623" s="267"/>
      <c r="AB623" s="203" t="s">
        <v>85</v>
      </c>
      <c r="AC623" s="409" t="s">
        <v>417</v>
      </c>
      <c r="AD623" s="408" t="s">
        <v>2017</v>
      </c>
      <c r="AE623" s="283">
        <f>IF(AD623="Kopman",1.5,1)</f>
        <v>1.5</v>
      </c>
      <c r="AF623" s="204">
        <f>VLOOKUP(AC623,$A$681:$F$2408,6,FALSE)</f>
        <v>207</v>
      </c>
      <c r="AG623" s="203" t="s">
        <v>61</v>
      </c>
      <c r="AH623" s="10">
        <f>AF623*1.5*AE623</f>
        <v>465.75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VLOOKUP(AL623,$A$681:$F$2408,6,FALSE)</f>
        <v>207</v>
      </c>
      <c r="AP623" s="203" t="s">
        <v>61</v>
      </c>
      <c r="AQ623" s="10">
        <f>AO623*1.5*AN623</f>
        <v>310.5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VLOOKUP(AU623,$A$681:$F$2408,6,FALSE)</f>
        <v>207</v>
      </c>
      <c r="AY623" s="203" t="s">
        <v>61</v>
      </c>
      <c r="AZ623" s="10">
        <f>AX623*1.5*AW623</f>
        <v>310.5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VLOOKUP(BD623,$A$681:$F$2408,6,FALSE)</f>
        <v>207</v>
      </c>
      <c r="BH623" s="203" t="s">
        <v>61</v>
      </c>
      <c r="BI623" s="10">
        <f>BG623*1.5*BF623</f>
        <v>310.5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VLOOKUP(BM623,$A$681:$F$2408,6,FALSE)</f>
        <v>207</v>
      </c>
      <c r="BQ623" s="203" t="s">
        <v>61</v>
      </c>
      <c r="BR623" s="10">
        <f>BP623*1.5*BO623</f>
        <v>310.5</v>
      </c>
      <c r="BS623" s="10"/>
      <c r="BT623" s="267"/>
      <c r="BU623" s="203" t="s">
        <v>85</v>
      </c>
      <c r="BV623" s="409" t="s">
        <v>417</v>
      </c>
      <c r="BW623" s="408" t="s">
        <v>2017</v>
      </c>
      <c r="BX623" s="283">
        <f>IF(BW623="Kopman",1.5,1)</f>
        <v>1.5</v>
      </c>
      <c r="BY623" s="204">
        <f>VLOOKUP(BV623,$A$681:$F$2408,6,FALSE)</f>
        <v>207</v>
      </c>
      <c r="BZ623" s="203" t="s">
        <v>61</v>
      </c>
      <c r="CA623" s="10">
        <f>BY623*1.5*BX623</f>
        <v>465.75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VLOOKUP(CE623,$A$681:$F$2408,6,FALSE)</f>
        <v>207</v>
      </c>
      <c r="CI623" s="203" t="s">
        <v>61</v>
      </c>
      <c r="CJ623" s="10">
        <f>CH623*1.5*CG623</f>
        <v>310.5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VLOOKUP(CN623,$A$681:$F$2408,6,FALSE)</f>
        <v>207</v>
      </c>
      <c r="CR623" s="203" t="s">
        <v>61</v>
      </c>
      <c r="CS623" s="10">
        <f>CQ623*1.5*CP623</f>
        <v>310.5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VLOOKUP(CW623,$A$681:$F$2408,6,FALSE)</f>
        <v>207</v>
      </c>
      <c r="DA623" s="203" t="s">
        <v>61</v>
      </c>
      <c r="DB623" s="10">
        <f>CZ623*1.5*CY623</f>
        <v>310.5</v>
      </c>
      <c r="DC623" s="10"/>
      <c r="DD623" s="267"/>
      <c r="DE623" s="203" t="s">
        <v>85</v>
      </c>
      <c r="DF623" s="409" t="s">
        <v>417</v>
      </c>
      <c r="DG623" s="408" t="s">
        <v>2017</v>
      </c>
      <c r="DH623" s="283">
        <f>IF(DG623="Kopman",1.5,1)</f>
        <v>1.5</v>
      </c>
      <c r="DI623" s="204">
        <f>VLOOKUP(DF623,$A$681:$F$2408,6,FALSE)</f>
        <v>207</v>
      </c>
      <c r="DJ623" s="203" t="s">
        <v>61</v>
      </c>
      <c r="DK623" s="10">
        <f>DI623*1.5*DH623</f>
        <v>465.75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VLOOKUP(DO623,$A$681:$F$2408,6,FALSE)</f>
        <v>207</v>
      </c>
      <c r="DS623" s="203" t="s">
        <v>61</v>
      </c>
      <c r="DT623" s="10">
        <f>DR623*1.5*DQ623</f>
        <v>310.5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VLOOKUP(DX623,$A$681:$F$2408,6,FALSE)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417</v>
      </c>
      <c r="EH623" s="408" t="s">
        <v>2017</v>
      </c>
      <c r="EI623" s="283">
        <f>IF(EH623="Kopman",1.5,1)</f>
        <v>1.5</v>
      </c>
      <c r="EJ623" s="204">
        <f>VLOOKUP(EG623,$A$681:$F$2408,6,FALSE)</f>
        <v>207</v>
      </c>
      <c r="EK623" s="203" t="s">
        <v>61</v>
      </c>
      <c r="EL623" s="10">
        <f>EJ623*1.5*EI623</f>
        <v>465.75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VLOOKUP(EP623,$A$681:$F$2408,6,FALSE)</f>
        <v>207</v>
      </c>
      <c r="ET623" s="203" t="s">
        <v>61</v>
      </c>
      <c r="EU623" s="10">
        <f>ES623*1.5*ER623</f>
        <v>310.5</v>
      </c>
      <c r="EV623" s="10"/>
      <c r="EW623" s="267"/>
      <c r="EX623" s="203" t="s">
        <v>85</v>
      </c>
      <c r="EY623" s="409" t="s">
        <v>417</v>
      </c>
      <c r="EZ623" s="408" t="s">
        <v>2017</v>
      </c>
      <c r="FA623" s="283">
        <f>IF(EZ623="Kopman",1.5,1)</f>
        <v>1.5</v>
      </c>
      <c r="FB623" s="204">
        <f>VLOOKUP(EY623,$A$681:$F$2408,6,FALSE)</f>
        <v>207</v>
      </c>
      <c r="FC623" s="203" t="s">
        <v>61</v>
      </c>
      <c r="FD623" s="10">
        <f>FB623*1.5*FA623</f>
        <v>465.75</v>
      </c>
      <c r="FE623" s="10"/>
      <c r="FF623" s="267"/>
      <c r="FG623" s="203" t="s">
        <v>85</v>
      </c>
      <c r="FH623" s="409" t="s">
        <v>417</v>
      </c>
      <c r="FI623" s="408" t="s">
        <v>2017</v>
      </c>
      <c r="FJ623" s="283">
        <f>IF(FI623="Kopman",1.5,1)</f>
        <v>1.5</v>
      </c>
      <c r="FK623" s="204">
        <f>VLOOKUP(FH623,$A$681:$F$2408,6,FALSE)</f>
        <v>207</v>
      </c>
      <c r="FL623" s="203" t="s">
        <v>61</v>
      </c>
      <c r="FM623" s="10">
        <f>FK623*1.5*FJ623</f>
        <v>465.75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VLOOKUP(FQ623,$A$681:$F$2408,6,FALSE)</f>
        <v>207</v>
      </c>
      <c r="FU623" s="203" t="s">
        <v>61</v>
      </c>
      <c r="FV623" s="10">
        <f>FT623*1.5*FS623</f>
        <v>310.5</v>
      </c>
      <c r="FW623" s="10"/>
      <c r="FX623" s="267"/>
      <c r="FY623" s="203" t="s">
        <v>85</v>
      </c>
      <c r="FZ623" s="409" t="s">
        <v>417</v>
      </c>
      <c r="GA623" s="408" t="s">
        <v>2017</v>
      </c>
      <c r="GB623" s="283">
        <f>IF(GA623="Kopman",1.5,1)</f>
        <v>1.5</v>
      </c>
      <c r="GC623" s="204">
        <f>VLOOKUP(FZ623,$A$681:$F$2408,6,FALSE)</f>
        <v>207</v>
      </c>
      <c r="GD623" s="203" t="s">
        <v>61</v>
      </c>
      <c r="GE623" s="10">
        <f>GC623*1.5*GB623</f>
        <v>465.75</v>
      </c>
      <c r="GF623" s="10"/>
      <c r="GG623" s="267"/>
      <c r="GH623" s="203" t="s">
        <v>85</v>
      </c>
      <c r="GI623" s="409" t="s">
        <v>417</v>
      </c>
      <c r="GJ623" s="408" t="s">
        <v>2017</v>
      </c>
      <c r="GK623" s="283">
        <f>IF(GJ623="Kopman",1.5,1)</f>
        <v>1.5</v>
      </c>
      <c r="GL623" s="204">
        <f>VLOOKUP(GI623,$A$681:$F$2408,6,FALSE)</f>
        <v>207</v>
      </c>
      <c r="GM623" s="203" t="s">
        <v>61</v>
      </c>
      <c r="GN623" s="10">
        <f>GL623*1.5*GK623</f>
        <v>465.75</v>
      </c>
      <c r="GO623" s="10"/>
      <c r="GP623" s="267"/>
      <c r="GQ623" s="203" t="s">
        <v>85</v>
      </c>
      <c r="GR623" s="409" t="s">
        <v>417</v>
      </c>
      <c r="GS623" s="408" t="s">
        <v>2017</v>
      </c>
      <c r="GT623" s="283">
        <f>IF(GS623="Kopman",1.5,1)</f>
        <v>1.5</v>
      </c>
      <c r="GU623" s="204">
        <f>VLOOKUP(GR623,$A$681:$F$2408,6,FALSE)</f>
        <v>207</v>
      </c>
      <c r="GV623" s="203" t="s">
        <v>61</v>
      </c>
      <c r="GW623" s="10">
        <f>GU623*1.5</f>
        <v>310.5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VLOOKUP(HA623,$A$681:$F$2408,6,FALSE)</f>
        <v>70</v>
      </c>
      <c r="HE623" s="203" t="s">
        <v>61</v>
      </c>
      <c r="HF623" s="10">
        <f>HD623*1.5*HC623</f>
        <v>105</v>
      </c>
      <c r="HG623" s="10"/>
      <c r="HH623" s="267"/>
      <c r="HI623" s="203" t="s">
        <v>85</v>
      </c>
      <c r="HJ623" s="409" t="s">
        <v>417</v>
      </c>
      <c r="HK623" s="408" t="s">
        <v>2017</v>
      </c>
      <c r="HL623" s="283">
        <f>IF(HK623="Kopman",1.5,1)</f>
        <v>1.5</v>
      </c>
      <c r="HM623" s="204">
        <f>VLOOKUP(HJ623,$A$681:$F$2408,6,FALSE)</f>
        <v>207</v>
      </c>
      <c r="HN623" s="203" t="s">
        <v>61</v>
      </c>
      <c r="HO623" s="10">
        <f>HM623*1.5</f>
        <v>310.5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VLOOKUP(HS623,$A$681:$F$2408,6,FALSE)</f>
        <v>207</v>
      </c>
      <c r="HW623" s="203" t="s">
        <v>61</v>
      </c>
      <c r="HX623" s="10">
        <f>HV623*1.5*HU623</f>
        <v>310.5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VLOOKUP(IB623,$A$681:$F$2408,6,FALSE)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417</v>
      </c>
      <c r="IL623" s="408" t="s">
        <v>2017</v>
      </c>
      <c r="IM623" s="283">
        <f>IF(IL623="Kopman",1.5,1)</f>
        <v>1.5</v>
      </c>
      <c r="IN623" s="204">
        <f>VLOOKUP(IK623,$A$681:$F$2408,6,FALSE)</f>
        <v>207</v>
      </c>
      <c r="IO623" s="203" t="s">
        <v>61</v>
      </c>
      <c r="IP623" s="10">
        <f>IN623*1.5*IM623</f>
        <v>465.75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VLOOKUP(IT623,$A$681:$F$2408,6,FALSE)</f>
        <v>207</v>
      </c>
      <c r="IX623" s="203" t="s">
        <v>61</v>
      </c>
      <c r="IY623" s="10">
        <f>IW623*1.5*IV623</f>
        <v>310.5</v>
      </c>
      <c r="IZ623" s="10"/>
      <c r="JA623" s="267"/>
      <c r="JB623" s="203" t="s">
        <v>85</v>
      </c>
      <c r="JC623" s="409" t="s">
        <v>417</v>
      </c>
      <c r="JD623" s="408" t="s">
        <v>2017</v>
      </c>
      <c r="JE623" s="283">
        <f>IF(JD623="Kopman",1.5,1)</f>
        <v>1.5</v>
      </c>
      <c r="JF623" s="204">
        <f>VLOOKUP(JC623,$A$681:$F$2408,6,FALSE)</f>
        <v>207</v>
      </c>
      <c r="JG623" s="203" t="s">
        <v>61</v>
      </c>
      <c r="JH623" s="10">
        <f>JF623*1.5*JE623</f>
        <v>465.75</v>
      </c>
      <c r="JI623" s="10"/>
      <c r="JJ623" s="267"/>
      <c r="JK623" s="203" t="s">
        <v>85</v>
      </c>
      <c r="JL623" s="409" t="s">
        <v>417</v>
      </c>
      <c r="JM623" s="408" t="s">
        <v>2017</v>
      </c>
      <c r="JN623" s="283">
        <f>IF(JM623="Kopman",1.5,1)</f>
        <v>1.5</v>
      </c>
      <c r="JO623" s="204">
        <f>VLOOKUP(JL623,$A$681:$F$2408,6,FALSE)</f>
        <v>207</v>
      </c>
      <c r="JP623" s="203" t="s">
        <v>61</v>
      </c>
      <c r="JQ623" s="10">
        <f>JO623*1.5*JN623</f>
        <v>465.75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VLOOKUP(JU623,$A$681:$F$2408,6,FALSE)</f>
        <v>207</v>
      </c>
      <c r="JY623" s="203" t="s">
        <v>61</v>
      </c>
      <c r="JZ623" s="10">
        <f>JX623*1.5*JW623</f>
        <v>310.5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VLOOKUP(KD623,$A$681:$F$2408,6,FALSE)</f>
        <v>207</v>
      </c>
      <c r="KH623" s="203" t="s">
        <v>61</v>
      </c>
      <c r="KI623" s="10">
        <f>KG623*1.5*KF623</f>
        <v>310.5</v>
      </c>
      <c r="KJ623" s="10"/>
      <c r="KK623" s="267"/>
      <c r="KL623" s="203" t="s">
        <v>85</v>
      </c>
      <c r="KM623" s="409" t="s">
        <v>417</v>
      </c>
      <c r="KN623" s="408" t="s">
        <v>2017</v>
      </c>
      <c r="KO623" s="283">
        <f>IF(KN623="Kopman",1.5,1)</f>
        <v>1.5</v>
      </c>
      <c r="KP623" s="204">
        <f>VLOOKUP(KM623,$A$681:$F$2408,6,FALSE)</f>
        <v>207</v>
      </c>
      <c r="KQ623" s="203" t="s">
        <v>61</v>
      </c>
      <c r="KR623" s="10">
        <f>KP623*1.5</f>
        <v>310.5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VLOOKUP(KV623,$A$681:$F$2408,6,FALSE)</f>
        <v>207</v>
      </c>
      <c r="KZ623" s="203" t="s">
        <v>61</v>
      </c>
      <c r="LA623" s="10">
        <f>KY623*1.5*KX623</f>
        <v>310.5</v>
      </c>
      <c r="LB623" s="10"/>
      <c r="LC623" s="267"/>
      <c r="LD623" s="203" t="s">
        <v>85</v>
      </c>
      <c r="LE623" s="409" t="s">
        <v>417</v>
      </c>
      <c r="LF623" s="408" t="s">
        <v>2017</v>
      </c>
      <c r="LG623" s="283">
        <f>IF(LF623="Kopman",1.5,1)</f>
        <v>1.5</v>
      </c>
      <c r="LH623" s="204">
        <f>VLOOKUP(LE623,$A$681:$F$2408,6,FALSE)</f>
        <v>207</v>
      </c>
      <c r="LI623" s="203" t="s">
        <v>61</v>
      </c>
      <c r="LJ623" s="10">
        <f>LH623*1.5*LG623</f>
        <v>465.75</v>
      </c>
      <c r="LK623" s="10"/>
      <c r="LL623" s="267"/>
      <c r="LM623" s="203" t="s">
        <v>85</v>
      </c>
      <c r="LN623" s="409" t="s">
        <v>417</v>
      </c>
      <c r="LO623" s="408" t="s">
        <v>2017</v>
      </c>
      <c r="LP623" s="283">
        <f>IF(LO623="Kopman",1.5,1)</f>
        <v>1.5</v>
      </c>
      <c r="LQ623" s="204">
        <f>VLOOKUP(LN623,$A$681:$F$2408,6,FALSE)</f>
        <v>207</v>
      </c>
      <c r="LR623" s="203" t="s">
        <v>61</v>
      </c>
      <c r="LS623" s="10">
        <f>LQ623*1.5*LP623</f>
        <v>465.75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VLOOKUP(LW623,$A$681:$F$2408,6,FALSE)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VLOOKUP(MF623,$A$681:$F$2408,6,FALSE)</f>
        <v>207</v>
      </c>
      <c r="MJ623" s="203" t="s">
        <v>61</v>
      </c>
      <c r="MK623" s="10">
        <f>MI623*1.5*MH623</f>
        <v>310.5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VLOOKUP(MO623,$A$681:$F$2408,6,FALSE)</f>
        <v>207</v>
      </c>
      <c r="MS623" s="203" t="s">
        <v>61</v>
      </c>
      <c r="MT623" s="10">
        <f>MR623*1.5*MQ623</f>
        <v>310.5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VLOOKUP(MX623,$A$681:$F$2408,6,FALSE)</f>
        <v>207</v>
      </c>
      <c r="NB623" s="203" t="s">
        <v>61</v>
      </c>
      <c r="NC623" s="10">
        <f>NA623*1.5*MZ623</f>
        <v>310.5</v>
      </c>
      <c r="ND623" s="10"/>
      <c r="NE623" s="267"/>
      <c r="NF623" s="203" t="s">
        <v>85</v>
      </c>
      <c r="NG623" s="409" t="s">
        <v>417</v>
      </c>
      <c r="NH623" s="408" t="s">
        <v>2017</v>
      </c>
      <c r="NI623" s="283">
        <f>IF(NH623="Kopman",1.5,1)</f>
        <v>1.5</v>
      </c>
      <c r="NJ623" s="204">
        <f>VLOOKUP(NG623,$A$681:$F$2408,6,FALSE)</f>
        <v>207</v>
      </c>
      <c r="NK623" s="203" t="s">
        <v>61</v>
      </c>
      <c r="NL623" s="10">
        <f>NJ623*1.5*NI623</f>
        <v>465.75</v>
      </c>
      <c r="NM623" s="10"/>
      <c r="NN623" s="267"/>
      <c r="NO623" s="203" t="s">
        <v>85</v>
      </c>
      <c r="NP623" s="409" t="s">
        <v>417</v>
      </c>
      <c r="NQ623" s="408" t="s">
        <v>2017</v>
      </c>
      <c r="NR623" s="283">
        <f>IF(NQ623="Kopman",1.5,1)</f>
        <v>1.5</v>
      </c>
      <c r="NS623" s="204">
        <f>VLOOKUP(NP623,$A$681:$F$2408,6,FALSE)</f>
        <v>207</v>
      </c>
      <c r="NT623" s="203" t="s">
        <v>61</v>
      </c>
      <c r="NU623" s="10">
        <f>NS623*1.5*NR623</f>
        <v>465.75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VLOOKUP(NY623,$A$681:$F$2408,6,FALSE)</f>
        <v>207</v>
      </c>
      <c r="OC623" s="203" t="s">
        <v>61</v>
      </c>
      <c r="OD623" s="10">
        <f>OB623*1.5</f>
        <v>310.5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VLOOKUP(OH623,$A$681:$F$2408,6,FALSE)</f>
        <v>207</v>
      </c>
      <c r="OL623" s="203" t="s">
        <v>61</v>
      </c>
      <c r="OM623" s="10">
        <f>OK623*1.5*OJ623</f>
        <v>310.5</v>
      </c>
      <c r="ON623" s="10"/>
      <c r="OO623" s="267"/>
      <c r="OP623" s="203" t="s">
        <v>85</v>
      </c>
      <c r="OQ623" s="417" t="s">
        <v>417</v>
      </c>
      <c r="OS623" s="283">
        <f>IF(OR623="Kopman",1.5,1)</f>
        <v>1</v>
      </c>
      <c r="OT623" s="204">
        <f>VLOOKUP(OQ623,$A$681:$F$2408,6,FALSE)</f>
        <v>207</v>
      </c>
      <c r="OU623" s="203" t="s">
        <v>61</v>
      </c>
      <c r="OV623" s="10">
        <f>OT623*1.5*OS623</f>
        <v>310.5</v>
      </c>
      <c r="OW623" s="10"/>
      <c r="OX623" s="267"/>
      <c r="OY623" s="203" t="s">
        <v>85</v>
      </c>
      <c r="OZ623" s="420" t="s">
        <v>417</v>
      </c>
      <c r="PA623" s="408" t="s">
        <v>2017</v>
      </c>
      <c r="PB623" s="283">
        <f>IF(PA623="Kopman",1.5,1)</f>
        <v>1.5</v>
      </c>
      <c r="PC623" s="204">
        <f>VLOOKUP(OZ623,$A$681:$F$2408,6,FALSE)</f>
        <v>207</v>
      </c>
      <c r="PD623" s="203" t="s">
        <v>61</v>
      </c>
      <c r="PE623" s="10">
        <f>PC623*1.5*PB623</f>
        <v>465.75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VLOOKUP(PI623,$A$681:$F$2408,6,FALSE)</f>
        <v>207</v>
      </c>
      <c r="PM623" s="203" t="s">
        <v>61</v>
      </c>
      <c r="PN623" s="10">
        <f>PL623*1.5*PK623</f>
        <v>310.5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VLOOKUP(PR623,$A$681:$F$2408,6,FALSE)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VLOOKUP(QA623,$A$681:$F$2408,6,FALSE)</f>
        <v>207</v>
      </c>
      <c r="QE623" s="203" t="s">
        <v>61</v>
      </c>
      <c r="QF623" s="10">
        <f>QD623*1.5*QC623</f>
        <v>310.5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VLOOKUP(QJ623,$A$681:$F$2408,6,FALSE)</f>
        <v>207</v>
      </c>
      <c r="QN623" s="203" t="s">
        <v>61</v>
      </c>
      <c r="QO623" s="10">
        <f>QM623*1.5*QL623</f>
        <v>310.5</v>
      </c>
      <c r="QP623" s="10"/>
      <c r="QQ623" s="267"/>
      <c r="QR623" s="203" t="s">
        <v>85</v>
      </c>
      <c r="QS623" s="409" t="s">
        <v>417</v>
      </c>
      <c r="QT623" s="408" t="s">
        <v>2017</v>
      </c>
      <c r="QU623" s="283">
        <f>IF(QT623="Kopman",1.5,1)</f>
        <v>1.5</v>
      </c>
      <c r="QV623" s="204">
        <f>VLOOKUP(QS623,$A$681:$F$2408,6,FALSE)</f>
        <v>207</v>
      </c>
      <c r="QW623" s="203" t="s">
        <v>61</v>
      </c>
      <c r="QX623" s="10">
        <f>QV623*1.5*QU623</f>
        <v>465.75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VLOOKUP(RB623,$A$681:$F$2408,6,FALSE)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VLOOKUP(RK623,$A$681:$F$2408,6,FALSE)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VLOOKUP(RT623,$A$681:$F$2408,6,FALSE)</f>
        <v>207</v>
      </c>
      <c r="RX623" s="203" t="s">
        <v>61</v>
      </c>
      <c r="RY623" s="10">
        <f>RW623*1.5*RV623</f>
        <v>310.5</v>
      </c>
      <c r="RZ623" s="10"/>
      <c r="SA623" s="273"/>
      <c r="SB623" s="203" t="s">
        <v>85</v>
      </c>
      <c r="SC623" s="409" t="s">
        <v>417</v>
      </c>
      <c r="SD623" s="408" t="s">
        <v>2017</v>
      </c>
      <c r="SE623" s="283">
        <f>IF(SD623="Kopman",1.5,1)</f>
        <v>1.5</v>
      </c>
      <c r="SF623" s="204">
        <f>VLOOKUP(SC623,$A$681:$F$2408,6,FALSE)</f>
        <v>207</v>
      </c>
      <c r="SG623" s="203" t="s">
        <v>61</v>
      </c>
      <c r="SH623" s="10">
        <f>SF623*1.5*SE623</f>
        <v>465.75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VLOOKUP(SL623,$A$681:$F$2408,6,FALSE)</f>
        <v>207</v>
      </c>
      <c r="SP623" s="203" t="s">
        <v>61</v>
      </c>
      <c r="SQ623" s="10">
        <f>SO623*1.5*SN623</f>
        <v>310.5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VLOOKUP(SU623,$A$681:$F$2408,6,FALSE)</f>
        <v>90</v>
      </c>
      <c r="SY623" s="203" t="s">
        <v>61</v>
      </c>
      <c r="SZ623" s="10">
        <f>SX623*1.5*SW623</f>
        <v>135</v>
      </c>
      <c r="TA623" s="10"/>
      <c r="TB623" s="273"/>
      <c r="TC623" s="203" t="s">
        <v>85</v>
      </c>
      <c r="TD623" s="421" t="s">
        <v>417</v>
      </c>
      <c r="TF623" s="283">
        <f>IF(TE623="Kopman",1.5,1)</f>
        <v>1</v>
      </c>
      <c r="TG623" s="204">
        <f>VLOOKUP(TD623,$A$681:$F$2408,6,FALSE)</f>
        <v>207</v>
      </c>
      <c r="TH623" s="203" t="s">
        <v>61</v>
      </c>
      <c r="TI623" s="10">
        <f>TG623*1.5</f>
        <v>310.5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VLOOKUP(TM623,$A$681:$F$2408,6,FALSE)</f>
        <v>70</v>
      </c>
      <c r="TQ623" s="203" t="s">
        <v>61</v>
      </c>
      <c r="TR623" s="10">
        <f>TP623*1.5*TO623</f>
        <v>105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VLOOKUP(TV623,$A$681:$F$2408,6,FALSE)</f>
        <v>207</v>
      </c>
      <c r="TZ623" s="203" t="s">
        <v>61</v>
      </c>
      <c r="UA623" s="10">
        <f>TY623*1.5*TX623</f>
        <v>310.5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VLOOKUP(UE623,$A$681:$F$2408,6,FALSE)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VLOOKUP(UN623,$A$681:$F$2408,6,FALSE)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VLOOKUP(UW623,$A$681:$F$2408,6,FALSE)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VLOOKUP(VF623,$A$681:$F$2408,6,FALSE)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VLOOKUP(VO623,$A$681:$F$2408,6,FALSE)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VLOOKUP(VX623,$A$681:$F$2408,6,FALSE)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VLOOKUP(WG623,$A$681:$F$2408,6,FALSE)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VLOOKUP(WP623,$A$681:$F$2408,6,FALSE)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VLOOKUP(WY623,$A$681:$F$2408,6,FALSE)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417</v>
      </c>
      <c r="XI623" s="408" t="s">
        <v>2017</v>
      </c>
      <c r="XJ623" s="283">
        <f>IF(XI623="Kopman",1.5,1)</f>
        <v>1.5</v>
      </c>
      <c r="XK623" s="204">
        <f>VLOOKUP(XH623,$A$681:$F$2408,6,FALSE)</f>
        <v>207</v>
      </c>
      <c r="XL623" s="203" t="s">
        <v>61</v>
      </c>
      <c r="XM623" s="10">
        <f>XK623*1.5</f>
        <v>310.5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VLOOKUP(XQ623,$A$681:$F$2408,6,FALSE)</f>
        <v>207</v>
      </c>
      <c r="XU623" s="203" t="s">
        <v>61</v>
      </c>
      <c r="XV623" s="10">
        <f>XT623*1.5*XS623</f>
        <v>310.5</v>
      </c>
      <c r="XW623" s="10"/>
      <c r="XX623" s="273"/>
      <c r="XY623" s="203" t="s">
        <v>85</v>
      </c>
      <c r="XZ623" s="409" t="s">
        <v>417</v>
      </c>
      <c r="YA623" s="408" t="s">
        <v>2017</v>
      </c>
      <c r="YB623" s="283">
        <f>IF(YA623="Kopman",1.5,1)</f>
        <v>1.5</v>
      </c>
      <c r="YC623" s="204">
        <f>VLOOKUP(XZ623,$A$681:$F$2408,6,FALSE)</f>
        <v>207</v>
      </c>
      <c r="YD623" s="203" t="s">
        <v>61</v>
      </c>
      <c r="YE623" s="10">
        <f>YC623*1.5</f>
        <v>310.5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VLOOKUP(YI623,$A$681:$F$2408,6,FALSE)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VLOOKUP(YR623,$A$681:$F$2408,6,FALSE)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1787</v>
      </c>
      <c r="ZC623" s="283">
        <f>IF(ZB623="Kopman",1.5,1)</f>
        <v>1</v>
      </c>
      <c r="ZD623" s="204">
        <f>VLOOKUP(ZA623,$A$681:$F$2408,6,FALSE)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VLOOKUP(ZJ623,$A$681:$F$2408,6,FALSE)</f>
        <v>207</v>
      </c>
      <c r="ZN623" s="203" t="s">
        <v>61</v>
      </c>
      <c r="ZO623" s="10">
        <f>ZM623*1.5</f>
        <v>310.5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VLOOKUP(ZS623,$A$681:$F$2408,6,FALSE)</f>
        <v>207</v>
      </c>
      <c r="ZW623" s="203" t="s">
        <v>61</v>
      </c>
      <c r="ZX623" s="10">
        <f>ZV623*1.5*ZU623</f>
        <v>310.5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VLOOKUP(AAB623,$A$681:$F$2408,6,FALSE)</f>
        <v>207</v>
      </c>
      <c r="AAF623" s="203" t="s">
        <v>61</v>
      </c>
      <c r="AAG623" s="10">
        <f>AAE623*1.5*AAD623</f>
        <v>310.5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VLOOKUP(AAK623,$A$681:$F$2408,6,FALSE)</f>
        <v>207</v>
      </c>
      <c r="AAO623" s="203" t="s">
        <v>61</v>
      </c>
      <c r="AAP623" s="10">
        <f>AAN623*1.5*AAM623</f>
        <v>310.5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VLOOKUP(AAT623,$A$681:$F$2408,6,FALSE)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VLOOKUP(ABC623,$A$681:$F$2408,6,FALSE)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VLOOKUP(ABL623,$A$681:$F$2408,6,FALSE)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VLOOKUP(ABU623,$A$681:$F$2408,6,FALSE)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VLOOKUP(ACD623,$A$681:$F$2408,6,FALSE)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VLOOKUP(ACM623,$A$681:$F$2408,6,FALSE)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VLOOKUP(ACV623,$A$681:$F$2408,6,FALSE)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VLOOKUP(ADE623,$A$681:$F$2408,6,FALSE)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VLOOKUP(ADN623,$A$681:$F$2408,6,FALSE)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VLOOKUP(ADW623,$A$681:$F$2408,6,FALSE)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VLOOKUP(AEF623,$A$681:$F$2408,6,FALSE)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VLOOKUP(AEO623,$A$681:$F$2408,6,FALSE)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VLOOKUP(AEX623,$A$681:$F$2408,6,FALSE)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VLOOKUP(AFG623,$A$681:$F$2408,6,FALSE)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VLOOKUP(AFP623,$A$681:$F$2408,6,FALSE)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VLOOKUP(AFY623,$A$681:$F$2408,6,FALSE)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VLOOKUP(AGH623,$A$681:$F$2408,6,FALSE)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VLOOKUP(AGQ623,$A$681:$F$2408,6,FALSE)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VLOOKUP(AGZ623,$A$681:$F$2408,6,FALSE)</f>
        <v>207</v>
      </c>
      <c r="AHD623" s="203" t="s">
        <v>61</v>
      </c>
      <c r="AHE623" s="10">
        <f>AHC623*1.5*AHB623</f>
        <v>310.5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VLOOKUP(AHI623,$A$681:$F$2408,6,FALSE)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2078</v>
      </c>
      <c r="AHT623" s="283">
        <f>IF(AHS623="Kopman",1.5,1)</f>
        <v>1</v>
      </c>
      <c r="AHU623" s="204">
        <f>VLOOKUP(AHR623,$A$681:$F$2408,6,FALSE)</f>
        <v>211</v>
      </c>
      <c r="AHV623" s="203" t="s">
        <v>61</v>
      </c>
      <c r="AHW623" s="10">
        <f>AHU623*1.5*AHT623</f>
        <v>316.5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VLOOKUP(AIA623,$A$681:$F$2408,6,FALSE)</f>
        <v>207</v>
      </c>
      <c r="AIE623" s="203" t="s">
        <v>61</v>
      </c>
      <c r="AIF623" s="10">
        <f>AID623*1.5*AIC623</f>
        <v>310.5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VLOOKUP(AIJ623,$A$681:$F$2408,6,FALSE)</f>
        <v>207</v>
      </c>
      <c r="AIN623" s="203" t="s">
        <v>61</v>
      </c>
      <c r="AIO623" s="10">
        <f>AIM623*1.5*AIL623</f>
        <v>310.5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VLOOKUP(AIS623,$A$681:$F$2408,6,FALSE)</f>
        <v>207</v>
      </c>
      <c r="AIW623" s="203" t="s">
        <v>61</v>
      </c>
      <c r="AIX623" s="10">
        <f>AIV623*1.5*AIU623</f>
        <v>310.5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VLOOKUP(AJB623,$A$681:$F$2408,6,FALSE)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VLOOKUP(AJK623,$A$681:$F$2408,6,FALSE)</f>
        <v>207</v>
      </c>
      <c r="AJO623" s="203" t="s">
        <v>61</v>
      </c>
      <c r="AJP623" s="10">
        <f>AJN623*1.5*AJM623</f>
        <v>310.5</v>
      </c>
      <c r="AJQ623" s="10"/>
      <c r="AJR623" s="273"/>
      <c r="AJS623" s="203" t="s">
        <v>85</v>
      </c>
      <c r="AJT623" s="424" t="s">
        <v>548</v>
      </c>
      <c r="AJV623" s="283">
        <f>IF(AJU623="Kopman",1.5,1)</f>
        <v>1</v>
      </c>
      <c r="AJW623" s="204">
        <f>VLOOKUP(AJT623,$A$681:$F$2408,6,FALSE)</f>
        <v>90</v>
      </c>
      <c r="AJX623" s="203" t="s">
        <v>61</v>
      </c>
      <c r="AJY623" s="10">
        <f>AJW623*1.5*AJV623</f>
        <v>135</v>
      </c>
      <c r="AJZ623" s="10"/>
      <c r="AKA623" s="273"/>
      <c r="AKB623" s="203" t="s">
        <v>85</v>
      </c>
      <c r="AKC623" s="409" t="s">
        <v>417</v>
      </c>
      <c r="AKD623" s="408" t="s">
        <v>2017</v>
      </c>
      <c r="AKE623" s="283">
        <f>IF(AKD623="Kopman",1.5,1)</f>
        <v>1.5</v>
      </c>
      <c r="AKF623" s="204">
        <f>VLOOKUP(AKC623,$A$681:$F$2408,6,FALSE)</f>
        <v>207</v>
      </c>
      <c r="AKG623" s="203" t="s">
        <v>61</v>
      </c>
      <c r="AKH623" s="10">
        <f>AKF623*1.5*AKE623</f>
        <v>465.75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VLOOKUP(AKL623,$A$681:$F$2408,6,FALSE)</f>
        <v>207</v>
      </c>
      <c r="AKP623" s="203" t="s">
        <v>61</v>
      </c>
      <c r="AKQ623" s="10">
        <f>AKO623*1.5*AKN623</f>
        <v>310.5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VLOOKUP(AKU623,$A$681:$F$2408,6,FALSE)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VLOOKUP(ALD623,$A$681:$F$2408,6,FALSE)</f>
        <v>207</v>
      </c>
      <c r="ALH623" s="203" t="s">
        <v>61</v>
      </c>
      <c r="ALI623" s="10">
        <f>ALG623*1.5*ALF623</f>
        <v>310.5</v>
      </c>
      <c r="ALJ623" s="10"/>
      <c r="ALK623" s="273"/>
      <c r="ALL623" s="203" t="s">
        <v>85</v>
      </c>
      <c r="ALM623" s="276" t="s">
        <v>417</v>
      </c>
      <c r="ALN623" s="408" t="s">
        <v>2017</v>
      </c>
      <c r="ALO623" s="283">
        <f>IF(ALN623="Kopman",1.5,1)</f>
        <v>1.5</v>
      </c>
      <c r="ALP623" s="204">
        <f>VLOOKUP(ALM623,$A$681:$F$2408,6,FALSE)</f>
        <v>207</v>
      </c>
      <c r="ALQ623" s="203" t="s">
        <v>61</v>
      </c>
      <c r="ALR623" s="10">
        <f>ALP623*1.5*ALO623</f>
        <v>465.75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VLOOKUP(ALV623,$A$681:$F$2408,6,FALSE)</f>
        <v>207</v>
      </c>
      <c r="ALZ623" s="203" t="s">
        <v>61</v>
      </c>
      <c r="AMA623" s="10">
        <f>ALY623*1.5*ALX623</f>
        <v>310.5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VLOOKUP(AME623,$A$681:$F$2408,6,FALSE)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VLOOKUP(AMN623,$A$681:$F$2408,6,FALSE)</f>
        <v>70</v>
      </c>
      <c r="AMR623" s="203" t="s">
        <v>61</v>
      </c>
      <c r="AMS623" s="10">
        <f>AMQ623*1.5*AMP623</f>
        <v>105</v>
      </c>
      <c r="AMT623" s="10"/>
      <c r="AMU623" s="273"/>
      <c r="AMV623" s="203" t="s">
        <v>85</v>
      </c>
      <c r="AMW623" s="409" t="s">
        <v>417</v>
      </c>
      <c r="AMX623" s="408" t="s">
        <v>2017</v>
      </c>
      <c r="AMY623" s="283">
        <f>IF(AMX623="Kopman",1.5,1)</f>
        <v>1.5</v>
      </c>
      <c r="AMZ623" s="204">
        <f>VLOOKUP(AMW623,$A$681:$F$2408,6,FALSE)</f>
        <v>207</v>
      </c>
      <c r="ANA623" s="203" t="s">
        <v>61</v>
      </c>
      <c r="ANB623" s="10">
        <f>AMZ623*1.5*AMY623</f>
        <v>465.75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VLOOKUP(ANF623,$A$681:$F$2408,6,FALSE)</f>
        <v>207</v>
      </c>
      <c r="ANJ623" s="203" t="s">
        <v>61</v>
      </c>
      <c r="ANK623" s="10">
        <f>ANI623*1.5*ANH623</f>
        <v>310.5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VLOOKUP(ANO623,$A$681:$F$2408,6,FALSE)</f>
        <v>207</v>
      </c>
      <c r="ANS623" s="203" t="s">
        <v>61</v>
      </c>
      <c r="ANT623" s="10">
        <f>ANR623*1.5*ANQ623</f>
        <v>310.5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VLOOKUP(ANX623,$A$681:$F$2408,6,FALSE)</f>
        <v>207</v>
      </c>
      <c r="AOB623" s="203" t="s">
        <v>61</v>
      </c>
      <c r="AOC623" s="10">
        <f>AOA623*1.5*ANZ623</f>
        <v>310.5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VLOOKUP(AOG623,$A$681:$F$2408,6,FALSE)</f>
        <v>207</v>
      </c>
      <c r="AOK623" s="203" t="s">
        <v>61</v>
      </c>
      <c r="AOL623" s="10">
        <f>AOJ623*1.5*AOI623</f>
        <v>310.5</v>
      </c>
      <c r="AOM623" s="10"/>
      <c r="AON623" s="273"/>
      <c r="AOO623" s="203" t="s">
        <v>85</v>
      </c>
      <c r="AOP623" s="409" t="s">
        <v>417</v>
      </c>
      <c r="AOQ623" s="408" t="s">
        <v>2017</v>
      </c>
      <c r="AOR623" s="283">
        <f>IF(AOQ623="Kopman",1.5,1)</f>
        <v>1.5</v>
      </c>
      <c r="AOS623" s="204">
        <f>VLOOKUP(AOP623,$A$681:$F$2408,6,FALSE)</f>
        <v>207</v>
      </c>
      <c r="AOT623" s="203" t="s">
        <v>61</v>
      </c>
      <c r="AOU623" s="10">
        <f>AOS623*1.5*AOR623</f>
        <v>465.75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VLOOKUP(AOY623,$A$681:$F$2408,6,FALSE)</f>
        <v>207</v>
      </c>
      <c r="APC623" s="203" t="s">
        <v>61</v>
      </c>
      <c r="APD623" s="10">
        <f>APB623*1.5*APA623</f>
        <v>310.5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VLOOKUP(APH623,$A$681:$F$2408,6,FALSE)</f>
        <v>207</v>
      </c>
      <c r="APL623" s="203" t="s">
        <v>61</v>
      </c>
      <c r="APM623" s="10">
        <f>APK623*1.5*APJ623</f>
        <v>310.5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VLOOKUP(APQ623,$A$681:$F$2408,6,FALSE)</f>
        <v>207</v>
      </c>
      <c r="APU623" s="203" t="s">
        <v>61</v>
      </c>
      <c r="APV623" s="10">
        <f>APT623*1.5*APS623</f>
        <v>310.5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VLOOKUP(APZ623,$A$681:$F$2408,6,FALSE)</f>
        <v>207</v>
      </c>
      <c r="AQD623" s="203" t="s">
        <v>61</v>
      </c>
      <c r="AQE623" s="10">
        <f>AQC623*1.5*AQB623</f>
        <v>310.5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VLOOKUP(B624,$A$681:$F$2408,6,FALSE)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2078</v>
      </c>
      <c r="M624" s="204"/>
      <c r="N624" s="204">
        <f>VLOOKUP(K624,$A$681:$F$2408,6,FALSE)</f>
        <v>211</v>
      </c>
      <c r="O624" s="203" t="s">
        <v>63</v>
      </c>
      <c r="P624" s="10">
        <f>N624*1.4</f>
        <v>295.39999999999998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VLOOKUP(T624,$A$681:$F$2408,6,FALSE)</f>
        <v>330</v>
      </c>
      <c r="X624" s="203" t="s">
        <v>63</v>
      </c>
      <c r="Y624" s="10">
        <f>W624*1.4</f>
        <v>461.99999999999994</v>
      </c>
      <c r="Z624" s="10"/>
      <c r="AA624" s="267"/>
      <c r="AB624" s="203" t="s">
        <v>86</v>
      </c>
      <c r="AC624" s="276" t="s">
        <v>2078</v>
      </c>
      <c r="AE624" s="204"/>
      <c r="AF624" s="204">
        <f>VLOOKUP(AC624,$A$681:$F$2408,6,FALSE)</f>
        <v>211</v>
      </c>
      <c r="AG624" s="203" t="s">
        <v>63</v>
      </c>
      <c r="AH624" s="10">
        <f>AF624*1.4</f>
        <v>295.39999999999998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VLOOKUP(AL624,$A$681:$F$2408,6,FALSE)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2061</v>
      </c>
      <c r="AW624" s="204"/>
      <c r="AX624" s="204">
        <f>VLOOKUP(AU624,$A$681:$F$2408,6,FALSE)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VLOOKUP(BD624,$A$681:$F$2408,6,FALSE)</f>
        <v>330</v>
      </c>
      <c r="BH624" s="203" t="s">
        <v>63</v>
      </c>
      <c r="BI624" s="10">
        <f>BG624*1.4</f>
        <v>461.99999999999994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VLOOKUP(BM624,$A$681:$F$2408,6,FALSE)</f>
        <v>96</v>
      </c>
      <c r="BQ624" s="203" t="s">
        <v>63</v>
      </c>
      <c r="BR624" s="10">
        <f>BP624*1.4</f>
        <v>134.39999999999998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VLOOKUP(BV624,$A$681:$F$2408,6,FALSE)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2078</v>
      </c>
      <c r="CG624" s="204"/>
      <c r="CH624" s="204">
        <f>VLOOKUP(CE624,$A$681:$F$2408,6,FALSE)</f>
        <v>211</v>
      </c>
      <c r="CI624" s="203" t="s">
        <v>63</v>
      </c>
      <c r="CJ624" s="10">
        <f>CH624*1.4</f>
        <v>295.39999999999998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VLOOKUP(CN624,$A$681:$F$2408,6,FALSE)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VLOOKUP(CW624,$A$681:$F$2408,6,FALSE)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2078</v>
      </c>
      <c r="DH624" s="204"/>
      <c r="DI624" s="204">
        <f>VLOOKUP(DF624,$A$681:$F$2408,6,FALSE)</f>
        <v>211</v>
      </c>
      <c r="DJ624" s="203" t="s">
        <v>63</v>
      </c>
      <c r="DK624" s="10">
        <f>DI624*1.4</f>
        <v>295.39999999999998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VLOOKUP(DO624,$A$681:$F$2408,6,FALSE)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VLOOKUP(DX624,$A$681:$F$2408,6,FALSE)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VLOOKUP(EG624,$A$681:$F$2408,6,FALSE)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VLOOKUP(EP624,$A$681:$F$2408,6,FALSE)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2078</v>
      </c>
      <c r="FA624" s="204"/>
      <c r="FB624" s="204">
        <f>VLOOKUP(EY624,$A$681:$F$2408,6,FALSE)</f>
        <v>211</v>
      </c>
      <c r="FC624" s="203" t="s">
        <v>63</v>
      </c>
      <c r="FD624" s="10">
        <f>FB624*1.4</f>
        <v>295.39999999999998</v>
      </c>
      <c r="FE624" s="10"/>
      <c r="FF624" s="267"/>
      <c r="FG624" s="203" t="s">
        <v>86</v>
      </c>
      <c r="FH624" s="414" t="s">
        <v>705</v>
      </c>
      <c r="FJ624" s="204"/>
      <c r="FK624" s="204">
        <f>VLOOKUP(FH624,$A$681:$F$2408,6,FALSE)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VLOOKUP(FQ624,$A$681:$F$2408,6,FALSE)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VLOOKUP(FZ624,$A$681:$F$2408,6,FALSE)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VLOOKUP(GI624,$A$681:$F$2408,6,FALSE)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VLOOKUP(GR624,$A$681:$F$2408,6,FALSE)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2078</v>
      </c>
      <c r="HC624" s="204"/>
      <c r="HD624" s="204">
        <f>VLOOKUP(HA624,$A$681:$F$2408,6,FALSE)</f>
        <v>211</v>
      </c>
      <c r="HE624" s="203" t="s">
        <v>63</v>
      </c>
      <c r="HF624" s="10">
        <f>HD624*1.4</f>
        <v>295.39999999999998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VLOOKUP(HJ624,$A$681:$F$2408,6,FALSE)</f>
        <v>70</v>
      </c>
      <c r="HN624" s="203" t="s">
        <v>63</v>
      </c>
      <c r="HO624" s="10">
        <f>HM624*1.4</f>
        <v>98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VLOOKUP(HS624,$A$681:$F$2408,6,FALSE)</f>
        <v>70</v>
      </c>
      <c r="HW624" s="203" t="s">
        <v>63</v>
      </c>
      <c r="HX624" s="10">
        <f>HV624*1.4</f>
        <v>98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VLOOKUP(IB624,$A$681:$F$2408,6,FALSE)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VLOOKUP(IK624,$A$681:$F$2408,6,FALSE)</f>
        <v>330</v>
      </c>
      <c r="IO624" s="203" t="s">
        <v>63</v>
      </c>
      <c r="IP624" s="10">
        <f>IN624*1.4</f>
        <v>461.99999999999994</v>
      </c>
      <c r="IQ624" s="10"/>
      <c r="IR624" s="267"/>
      <c r="IS624" s="203" t="s">
        <v>86</v>
      </c>
      <c r="IT624" s="276" t="s">
        <v>2078</v>
      </c>
      <c r="IV624" s="204"/>
      <c r="IW624" s="204">
        <f>VLOOKUP(IT624,$A$681:$F$2408,6,FALSE)</f>
        <v>211</v>
      </c>
      <c r="IX624" s="203" t="s">
        <v>63</v>
      </c>
      <c r="IY624" s="10">
        <f>IW624*1.4</f>
        <v>295.39999999999998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VLOOKUP(JC624,$A$681:$F$2408,6,FALSE)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VLOOKUP(JL624,$A$681:$F$2408,6,FALSE)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VLOOKUP(JU624,$A$681:$F$2408,6,FALSE)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VLOOKUP(KD624,$A$681:$F$2408,6,FALSE)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VLOOKUP(KM624,$A$681:$F$2408,6,FALSE)</f>
        <v>90</v>
      </c>
      <c r="KQ624" s="203" t="s">
        <v>63</v>
      </c>
      <c r="KR624" s="10">
        <f>KP624*1.4</f>
        <v>125.99999999999999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VLOOKUP(KV624,$A$681:$F$2408,6,FALSE)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VLOOKUP(LE624,$A$681:$F$2408,6,FALSE)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VLOOKUP(LN624,$A$681:$F$2408,6,FALSE)</f>
        <v>35</v>
      </c>
      <c r="LR624" s="203" t="s">
        <v>63</v>
      </c>
      <c r="LS624" s="10">
        <f>LQ624*1.4</f>
        <v>49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VLOOKUP(LW624,$A$681:$F$2408,6,FALSE)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VLOOKUP(MF624,$A$681:$F$2408,6,FALSE)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VLOOKUP(MO624,$A$681:$F$2408,6,FALSE)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VLOOKUP(MX624,$A$681:$F$2408,6,FALSE)</f>
        <v>330</v>
      </c>
      <c r="NB624" s="203" t="s">
        <v>63</v>
      </c>
      <c r="NC624" s="10">
        <f>NA624*1.4</f>
        <v>461.99999999999994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VLOOKUP(NG624,$A$681:$F$2408,6,FALSE)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717</v>
      </c>
      <c r="NR624" s="204"/>
      <c r="NS624" s="204">
        <f>VLOOKUP(NP624,$A$681:$F$2408,6,FALSE)</f>
        <v>330</v>
      </c>
      <c r="NT624" s="203" t="s">
        <v>63</v>
      </c>
      <c r="NU624" s="10">
        <f>NS624*1.4</f>
        <v>461.99999999999994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VLOOKUP(NY624,$A$681:$F$2408,6,FALSE)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VLOOKUP(OH624,$A$681:$F$2408,6,FALSE)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821</v>
      </c>
      <c r="OS624" s="204"/>
      <c r="OT624" s="204">
        <f>VLOOKUP(OQ624,$A$681:$F$2408,6,FALSE)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521</v>
      </c>
      <c r="PB624" s="204"/>
      <c r="PC624" s="204">
        <f>VLOOKUP(OZ624,$A$681:$F$2408,6,FALSE)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VLOOKUP(PI624,$A$681:$F$2408,6,FALSE)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VLOOKUP(PR624,$A$681:$F$2408,6,FALSE)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VLOOKUP(QA624,$A$681:$F$2408,6,FALSE)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VLOOKUP(QJ624,$A$681:$F$2408,6,FALSE)</f>
        <v>35</v>
      </c>
      <c r="QN624" s="203" t="s">
        <v>63</v>
      </c>
      <c r="QO624" s="10">
        <f>QM624*1.4</f>
        <v>49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VLOOKUP(QS624,$A$681:$F$2408,6,FALSE)</f>
        <v>330</v>
      </c>
      <c r="QW624" s="203" t="s">
        <v>63</v>
      </c>
      <c r="QX624" s="10">
        <f>QV624*1.4</f>
        <v>461.99999999999994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VLOOKUP(RB624,$A$681:$F$2408,6,FALSE)</f>
        <v>35</v>
      </c>
      <c r="RF624" s="203" t="s">
        <v>63</v>
      </c>
      <c r="RG624" s="10">
        <f>RE624*1.4</f>
        <v>49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VLOOKUP(RK624,$A$681:$F$2408,6,FALSE)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VLOOKUP(RT624,$A$681:$F$2408,6,FALSE)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VLOOKUP(SC624,$A$681:$F$2408,6,FALSE)</f>
        <v>330</v>
      </c>
      <c r="SG624" s="203" t="s">
        <v>63</v>
      </c>
      <c r="SH624" s="10">
        <f>SF624*1.4</f>
        <v>461.99999999999994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VLOOKUP(SL624,$A$681:$F$2408,6,FALSE)</f>
        <v>434</v>
      </c>
      <c r="SP624" s="203" t="s">
        <v>63</v>
      </c>
      <c r="SQ624" s="10">
        <f>SO624*1.4</f>
        <v>607.59999999999991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VLOOKUP(SU624,$A$681:$F$2408,6,FALSE)</f>
        <v>96</v>
      </c>
      <c r="SY624" s="203" t="s">
        <v>63</v>
      </c>
      <c r="SZ624" s="10">
        <f>SX624*1.4</f>
        <v>134.39999999999998</v>
      </c>
      <c r="TA624" s="10"/>
      <c r="TB624" s="273"/>
      <c r="TC624" s="203" t="s">
        <v>86</v>
      </c>
      <c r="TD624" s="421" t="s">
        <v>429</v>
      </c>
      <c r="TF624" s="204"/>
      <c r="TG624" s="204">
        <f>VLOOKUP(TD624,$A$681:$F$2408,6,FALSE)</f>
        <v>70</v>
      </c>
      <c r="TH624" s="203" t="s">
        <v>63</v>
      </c>
      <c r="TI624" s="10">
        <f>TG624*1.4</f>
        <v>98</v>
      </c>
      <c r="TK624" s="273"/>
      <c r="TL624" s="203" t="s">
        <v>86</v>
      </c>
      <c r="TM624" s="276" t="s">
        <v>419</v>
      </c>
      <c r="TO624" s="204"/>
      <c r="TP624" s="204">
        <f>VLOOKUP(TM624,$A$681:$F$2408,6,FALSE)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VLOOKUP(TV624,$A$681:$F$2408,6,FALSE)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VLOOKUP(UE624,$A$681:$F$2408,6,FALSE)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VLOOKUP(UN624,$A$681:$F$2408,6,FALSE)</f>
        <v>207</v>
      </c>
      <c r="UR624" s="203" t="s">
        <v>63</v>
      </c>
      <c r="US624" s="10">
        <f>UQ624*1.4</f>
        <v>289.79999999999995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VLOOKUP(UW624,$A$681:$F$2408,6,FALSE)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VLOOKUP(VF624,$A$681:$F$2408,6,FALSE)</f>
        <v>35</v>
      </c>
      <c r="VJ624" s="203" t="s">
        <v>63</v>
      </c>
      <c r="VK624" s="10">
        <f>VI624*1.4</f>
        <v>49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VLOOKUP(VO624,$A$681:$F$2408,6,FALSE)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VLOOKUP(VX624,$A$681:$F$2408,6,FALSE)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VLOOKUP(WG624,$A$681:$F$2408,6,FALSE)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VLOOKUP(WP624,$A$681:$F$2408,6,FALSE)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VLOOKUP(WY624,$A$681:$F$2408,6,FALSE)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VLOOKUP(XH624,$A$681:$F$2408,6,FALSE)</f>
        <v>70</v>
      </c>
      <c r="XL624" s="203" t="s">
        <v>63</v>
      </c>
      <c r="XM624" s="10">
        <f>XK624*1.4</f>
        <v>98</v>
      </c>
      <c r="XO624" s="273"/>
      <c r="XP624" s="203" t="s">
        <v>86</v>
      </c>
      <c r="XQ624" s="276" t="s">
        <v>1269</v>
      </c>
      <c r="XS624" s="204"/>
      <c r="XT624" s="204">
        <f>VLOOKUP(XQ624,$A$681:$F$2408,6,FALSE)</f>
        <v>434</v>
      </c>
      <c r="XU624" s="203" t="s">
        <v>63</v>
      </c>
      <c r="XV624" s="10">
        <f>XT624*1.4</f>
        <v>607.59999999999991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VLOOKUP(XZ624,$A$681:$F$2408,6,FALSE)</f>
        <v>434</v>
      </c>
      <c r="YD624" s="203" t="s">
        <v>63</v>
      </c>
      <c r="YE624" s="10">
        <f>YC624*1.4</f>
        <v>607.59999999999991</v>
      </c>
      <c r="YG624" s="273"/>
      <c r="YH624" s="203" t="s">
        <v>86</v>
      </c>
      <c r="YI624" s="278" t="s">
        <v>183</v>
      </c>
      <c r="YK624" s="204"/>
      <c r="YL624" s="204" t="e">
        <f>VLOOKUP(YI624,$A$681:$F$2408,6,FALSE)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VLOOKUP(YR624,$A$681:$F$2408,6,FALSE)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417</v>
      </c>
      <c r="ZC624" s="204"/>
      <c r="ZD624" s="204">
        <f>VLOOKUP(ZA624,$A$681:$F$2408,6,FALSE)</f>
        <v>207</v>
      </c>
      <c r="ZE624" s="203" t="s">
        <v>63</v>
      </c>
      <c r="ZF624" s="10">
        <f>ZD624*1.4</f>
        <v>289.79999999999995</v>
      </c>
      <c r="ZH624" s="273"/>
      <c r="ZI624" s="203" t="s">
        <v>86</v>
      </c>
      <c r="ZJ624" s="276" t="s">
        <v>705</v>
      </c>
      <c r="ZL624" s="204"/>
      <c r="ZM624" s="204">
        <f>VLOOKUP(ZJ624,$A$681:$F$2408,6,FALSE)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VLOOKUP(ZS624,$A$681:$F$2408,6,FALSE)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VLOOKUP(AAB624,$A$681:$F$2408,6,FALSE)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VLOOKUP(AAK624,$A$681:$F$2408,6,FALSE)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2078</v>
      </c>
      <c r="AAV624" s="204"/>
      <c r="AAW624" s="204">
        <f>VLOOKUP(AAT624,$A$681:$F$2408,6,FALSE)</f>
        <v>211</v>
      </c>
      <c r="AAX624" s="203" t="s">
        <v>63</v>
      </c>
      <c r="AAY624" s="10">
        <f>AAW624*1.4</f>
        <v>295.39999999999998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VLOOKUP(ABC624,$A$681:$F$2408,6,FALSE)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VLOOKUP(ABL624,$A$681:$F$2408,6,FALSE)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VLOOKUP(ABU624,$A$681:$F$2408,6,FALSE)</f>
        <v>35</v>
      </c>
      <c r="ABY624" s="203" t="s">
        <v>63</v>
      </c>
      <c r="ABZ624" s="10">
        <f>ABX624*1.4</f>
        <v>49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VLOOKUP(ACD624,$A$681:$F$2408,6,FALSE)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VLOOKUP(ACM624,$A$681:$F$2408,6,FALSE)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VLOOKUP(ACV624,$A$681:$F$2408,6,FALSE)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VLOOKUP(ADE624,$A$681:$F$2408,6,FALSE)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VLOOKUP(ADN624,$A$681:$F$2408,6,FALSE)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VLOOKUP(ADW624,$A$681:$F$2408,6,FALSE)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VLOOKUP(AEF624,$A$681:$F$2408,6,FALSE)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VLOOKUP(AEO624,$A$681:$F$2408,6,FALSE)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VLOOKUP(AEX624,$A$681:$F$2408,6,FALSE)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VLOOKUP(AFG624,$A$681:$F$2408,6,FALSE)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VLOOKUP(AFP624,$A$681:$F$2408,6,FALSE)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VLOOKUP(AFY624,$A$681:$F$2408,6,FALSE)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VLOOKUP(AGH624,$A$681:$F$2408,6,FALSE)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VLOOKUP(AGQ624,$A$681:$F$2408,6,FALSE)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VLOOKUP(AGZ624,$A$681:$F$2408,6,FALSE)</f>
        <v>330</v>
      </c>
      <c r="AHD624" s="203" t="s">
        <v>63</v>
      </c>
      <c r="AHE624" s="10">
        <f>AHC624*1.4</f>
        <v>461.99999999999994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VLOOKUP(AHI624,$A$681:$F$2408,6,FALSE)</f>
        <v>207</v>
      </c>
      <c r="AHM624" s="203" t="s">
        <v>63</v>
      </c>
      <c r="AHN624" s="10">
        <f>AHL624*1.4</f>
        <v>289.79999999999995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VLOOKUP(AHR624,$A$681:$F$2408,6,FALSE)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VLOOKUP(AIA624,$A$681:$F$2408,6,FALSE)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VLOOKUP(AIJ624,$A$681:$F$2408,6,FALSE)</f>
        <v>330</v>
      </c>
      <c r="AIN624" s="203" t="s">
        <v>63</v>
      </c>
      <c r="AIO624" s="10">
        <f>AIM624*1.4</f>
        <v>461.99999999999994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VLOOKUP(AIS624,$A$681:$F$2408,6,FALSE)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VLOOKUP(AJB624,$A$681:$F$2408,6,FALSE)</f>
        <v>330</v>
      </c>
      <c r="AJF624" s="203" t="s">
        <v>63</v>
      </c>
      <c r="AJG624" s="10">
        <f>AJE624*1.4</f>
        <v>461.99999999999994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VLOOKUP(AJK624,$A$681:$F$2408,6,FALSE)</f>
        <v>330</v>
      </c>
      <c r="AJO624" s="203" t="s">
        <v>63</v>
      </c>
      <c r="AJP624" s="10">
        <f>AJN624*1.4</f>
        <v>461.99999999999994</v>
      </c>
      <c r="AJQ624" s="10"/>
      <c r="AJR624" s="273"/>
      <c r="AJS624" s="203" t="s">
        <v>86</v>
      </c>
      <c r="AJT624" s="424" t="s">
        <v>1787</v>
      </c>
      <c r="AJV624" s="204"/>
      <c r="AJW624" s="204">
        <f>VLOOKUP(AJT624,$A$681:$F$2408,6,FALSE)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VLOOKUP(AKC624,$A$681:$F$2408,6,FALSE)</f>
        <v>330</v>
      </c>
      <c r="AKG624" s="203" t="s">
        <v>63</v>
      </c>
      <c r="AKH624" s="10">
        <f>AKF624*1.4</f>
        <v>461.99999999999994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VLOOKUP(AKL624,$A$681:$F$2408,6,FALSE)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VLOOKUP(AKU624,$A$681:$F$2408,6,FALSE)</f>
        <v>35</v>
      </c>
      <c r="AKY624" s="203" t="s">
        <v>63</v>
      </c>
      <c r="AKZ624" s="10">
        <f>AKX624*1.4</f>
        <v>49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VLOOKUP(ALD624,$A$681:$F$2408,6,FALSE)</f>
        <v>330</v>
      </c>
      <c r="ALH624" s="203" t="s">
        <v>63</v>
      </c>
      <c r="ALI624" s="10">
        <f>ALG624*1.4</f>
        <v>461.99999999999994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VLOOKUP(ALM624,$A$681:$F$2408,6,FALSE)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VLOOKUP(ALV624,$A$681:$F$2408,6,FALSE)</f>
        <v>330</v>
      </c>
      <c r="ALZ624" s="203" t="s">
        <v>63</v>
      </c>
      <c r="AMA624" s="10">
        <f>ALY624*1.4</f>
        <v>461.99999999999994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VLOOKUP(AME624,$A$681:$F$2408,6,FALSE)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VLOOKUP(AMN624,$A$681:$F$2408,6,FALSE)</f>
        <v>207</v>
      </c>
      <c r="AMR624" s="203" t="s">
        <v>63</v>
      </c>
      <c r="AMS624" s="10">
        <f>AMQ624*1.4</f>
        <v>289.79999999999995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VLOOKUP(AMW624,$A$681:$F$2408,6,FALSE)</f>
        <v>35</v>
      </c>
      <c r="ANA624" s="203" t="s">
        <v>63</v>
      </c>
      <c r="ANB624" s="10">
        <f>AMZ624*1.4</f>
        <v>49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VLOOKUP(ANF624,$A$681:$F$2408,6,FALSE)</f>
        <v>35</v>
      </c>
      <c r="ANJ624" s="203" t="s">
        <v>63</v>
      </c>
      <c r="ANK624" s="10">
        <f>ANI624*1.4</f>
        <v>49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VLOOKUP(ANO624,$A$681:$F$2408,6,FALSE)</f>
        <v>90</v>
      </c>
      <c r="ANS624" s="203" t="s">
        <v>63</v>
      </c>
      <c r="ANT624" s="10">
        <f>ANR624*1.4</f>
        <v>125.99999999999999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VLOOKUP(ANX624,$A$681:$F$2408,6,FALSE)</f>
        <v>330</v>
      </c>
      <c r="AOB624" s="203" t="s">
        <v>63</v>
      </c>
      <c r="AOC624" s="10">
        <f>AOA624*1.4</f>
        <v>461.99999999999994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VLOOKUP(AOG624,$A$681:$F$2408,6,FALSE)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VLOOKUP(AOP624,$A$681:$F$2408,6,FALSE)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VLOOKUP(AOY624,$A$681:$F$2408,6,FALSE)</f>
        <v>70</v>
      </c>
      <c r="APC624" s="203" t="s">
        <v>63</v>
      </c>
      <c r="APD624" s="10">
        <f>APB624*1.4</f>
        <v>98</v>
      </c>
      <c r="APE624" s="10"/>
      <c r="APF624" s="273"/>
      <c r="APG624" s="203" t="s">
        <v>86</v>
      </c>
      <c r="APH624" s="276" t="s">
        <v>2061</v>
      </c>
      <c r="APJ624" s="204"/>
      <c r="APK624" s="204">
        <f>VLOOKUP(APH624,$A$681:$F$2408,6,FALSE)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VLOOKUP(APQ624,$A$681:$F$2408,6,FALSE)</f>
        <v>70</v>
      </c>
      <c r="APU624" s="203" t="s">
        <v>63</v>
      </c>
      <c r="APV624" s="10">
        <f>APT624*1.4</f>
        <v>98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VLOOKUP(APZ624,$A$681:$F$2408,6,FALSE)</f>
        <v>70</v>
      </c>
      <c r="AQD624" s="203" t="s">
        <v>63</v>
      </c>
      <c r="AQE624" s="10">
        <f>AQC624*1.4</f>
        <v>98</v>
      </c>
      <c r="AQF624" s="10"/>
      <c r="AQG624" s="273"/>
    </row>
    <row r="625" spans="1:1125" s="14" customFormat="1" ht="15">
      <c r="A625" s="203" t="s">
        <v>87</v>
      </c>
      <c r="B625" s="276" t="s">
        <v>2061</v>
      </c>
      <c r="D625" s="204"/>
      <c r="E625" s="204">
        <f>VLOOKUP(B625,$A$681:$F$2408,6,FALSE)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VLOOKUP(K625,$A$681:$F$2408,6,FALSE)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2078</v>
      </c>
      <c r="V625" s="204"/>
      <c r="W625" s="204">
        <f>VLOOKUP(T625,$A$681:$F$2408,6,FALSE)</f>
        <v>211</v>
      </c>
      <c r="X625" s="203" t="s">
        <v>65</v>
      </c>
      <c r="Y625" s="10">
        <f>W625*1.3</f>
        <v>274.3</v>
      </c>
      <c r="Z625" s="10"/>
      <c r="AA625" s="267"/>
      <c r="AB625" s="203" t="s">
        <v>87</v>
      </c>
      <c r="AC625" s="276" t="s">
        <v>2061</v>
      </c>
      <c r="AE625" s="204"/>
      <c r="AF625" s="204">
        <f>VLOOKUP(AC625,$A$681:$F$2408,6,FALSE)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VLOOKUP(AL625,$A$681:$F$2408,6,FALSE)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VLOOKUP(AU625,$A$681:$F$2408,6,FALSE)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VLOOKUP(BD625,$A$681:$F$2408,6,FALSE)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2078</v>
      </c>
      <c r="BO625" s="204"/>
      <c r="BP625" s="204">
        <f>VLOOKUP(BM625,$A$681:$F$2408,6,FALSE)</f>
        <v>211</v>
      </c>
      <c r="BQ625" s="203" t="s">
        <v>65</v>
      </c>
      <c r="BR625" s="10">
        <f>BP625*1.3</f>
        <v>274.3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VLOOKUP(BV625,$A$681:$F$2408,6,FALSE)</f>
        <v>330</v>
      </c>
      <c r="BZ625" s="203" t="s">
        <v>65</v>
      </c>
      <c r="CA625" s="10">
        <f>BY625*1.3</f>
        <v>429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VLOOKUP(CE625,$A$681:$F$2408,6,FALSE)</f>
        <v>330</v>
      </c>
      <c r="CI625" s="203" t="s">
        <v>65</v>
      </c>
      <c r="CJ625" s="10">
        <f>CH625*1.3</f>
        <v>429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VLOOKUP(CN625,$A$681:$F$2408,6,FALSE)</f>
        <v>330</v>
      </c>
      <c r="CR625" s="203" t="s">
        <v>65</v>
      </c>
      <c r="CS625" s="10">
        <f>CQ625*1.3</f>
        <v>429</v>
      </c>
      <c r="CT625" s="10"/>
      <c r="CU625" s="267"/>
      <c r="CV625" s="203" t="s">
        <v>87</v>
      </c>
      <c r="CW625" s="276" t="s">
        <v>2078</v>
      </c>
      <c r="CY625" s="204"/>
      <c r="CZ625" s="204">
        <f>VLOOKUP(CW625,$A$681:$F$2408,6,FALSE)</f>
        <v>211</v>
      </c>
      <c r="DA625" s="203" t="s">
        <v>65</v>
      </c>
      <c r="DB625" s="10">
        <f>CZ625*1.3</f>
        <v>274.3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VLOOKUP(DF625,$A$681:$F$2408,6,FALSE)</f>
        <v>330</v>
      </c>
      <c r="DJ625" s="203" t="s">
        <v>65</v>
      </c>
      <c r="DK625" s="10">
        <f>DI625*1.3</f>
        <v>429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VLOOKUP(DO625,$A$681:$F$2408,6,FALSE)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VLOOKUP(DX625,$A$681:$F$2408,6,FALSE)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VLOOKUP(EG625,$A$681:$F$2408,6,FALSE)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VLOOKUP(EP625,$A$681:$F$2408,6,FALSE)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VLOOKUP(EY625,$A$681:$F$2408,6,FALSE)</f>
        <v>70</v>
      </c>
      <c r="FC625" s="203" t="s">
        <v>65</v>
      </c>
      <c r="FD625" s="10">
        <f>FB625*1.3</f>
        <v>91</v>
      </c>
      <c r="FE625" s="10"/>
      <c r="FF625" s="267"/>
      <c r="FG625" s="203" t="s">
        <v>87</v>
      </c>
      <c r="FH625" s="414" t="s">
        <v>717</v>
      </c>
      <c r="FJ625" s="204"/>
      <c r="FK625" s="204">
        <f>VLOOKUP(FH625,$A$681:$F$2408,6,FALSE)</f>
        <v>330</v>
      </c>
      <c r="FL625" s="203" t="s">
        <v>65</v>
      </c>
      <c r="FM625" s="10">
        <f>FK625*1.3</f>
        <v>429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VLOOKUP(FQ625,$A$681:$F$2408,6,FALSE)</f>
        <v>434</v>
      </c>
      <c r="FU625" s="203" t="s">
        <v>65</v>
      </c>
      <c r="FV625" s="10">
        <f>FT625*1.3</f>
        <v>564.20000000000005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VLOOKUP(FZ625,$A$681:$F$2408,6,FALSE)</f>
        <v>330</v>
      </c>
      <c r="GD625" s="203" t="s">
        <v>65</v>
      </c>
      <c r="GE625" s="10">
        <f>GC625*1.3</f>
        <v>429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VLOOKUP(GI625,$A$681:$F$2408,6,FALSE)</f>
        <v>330</v>
      </c>
      <c r="GM625" s="203" t="s">
        <v>65</v>
      </c>
      <c r="GN625" s="10">
        <f>GL625*1.3</f>
        <v>429</v>
      </c>
      <c r="GO625" s="10"/>
      <c r="GP625" s="267"/>
      <c r="GQ625" s="203" t="s">
        <v>87</v>
      </c>
      <c r="GR625" s="276" t="s">
        <v>2061</v>
      </c>
      <c r="GT625" s="204"/>
      <c r="GU625" s="204">
        <f>VLOOKUP(GR625,$A$681:$F$2408,6,FALSE)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VLOOKUP(HA625,$A$681:$F$2408,6,FALSE)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VLOOKUP(HJ625,$A$681:$F$2408,6,FALSE)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VLOOKUP(HS625,$A$681:$F$2408,6,FALSE)</f>
        <v>330</v>
      </c>
      <c r="HW625" s="203" t="s">
        <v>65</v>
      </c>
      <c r="HX625" s="10">
        <f>HV625*1.3</f>
        <v>429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VLOOKUP(IB625,$A$681:$F$2408,6,FALSE)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VLOOKUP(IK625,$A$681:$F$2408,6,FALSE)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VLOOKUP(IT625,$A$681:$F$2408,6,FALSE)</f>
        <v>70</v>
      </c>
      <c r="IX625" s="203" t="s">
        <v>65</v>
      </c>
      <c r="IY625" s="10">
        <f>IW625*1.3</f>
        <v>91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VLOOKUP(JC625,$A$681:$F$2408,6,FALSE)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VLOOKUP(JL625,$A$681:$F$2408,6,FALSE)</f>
        <v>330</v>
      </c>
      <c r="JP625" s="203" t="s">
        <v>65</v>
      </c>
      <c r="JQ625" s="10">
        <f>JO625*1.3</f>
        <v>429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VLOOKUP(JU625,$A$681:$F$2408,6,FALSE)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2078</v>
      </c>
      <c r="KF625" s="204"/>
      <c r="KG625" s="204">
        <f>VLOOKUP(KD625,$A$681:$F$2408,6,FALSE)</f>
        <v>211</v>
      </c>
      <c r="KH625" s="203" t="s">
        <v>65</v>
      </c>
      <c r="KI625" s="10">
        <f>KG625*1.3</f>
        <v>274.3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VLOOKUP(KM625,$A$681:$F$2408,6,FALSE)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VLOOKUP(KV625,$A$681:$F$2408,6,FALSE)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VLOOKUP(LE625,$A$681:$F$2408,6,FALSE)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VLOOKUP(LN625,$A$681:$F$2408,6,FALSE)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VLOOKUP(LW625,$A$681:$F$2408,6,FALSE)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VLOOKUP(MF625,$A$681:$F$2408,6,FALSE)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VLOOKUP(MO625,$A$681:$F$2408,6,FALSE)</f>
        <v>70</v>
      </c>
      <c r="MS625" s="203" t="s">
        <v>65</v>
      </c>
      <c r="MT625" s="10">
        <f>MR625*1.3</f>
        <v>91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VLOOKUP(MX625,$A$681:$F$2408,6,FALSE)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VLOOKUP(NG625,$A$681:$F$2408,6,FALSE)</f>
        <v>156</v>
      </c>
      <c r="NK625" s="203" t="s">
        <v>65</v>
      </c>
      <c r="NL625" s="10">
        <f>NJ625*1.3</f>
        <v>202.8</v>
      </c>
      <c r="NM625" s="10"/>
      <c r="NN625" s="267"/>
      <c r="NO625" s="203" t="s">
        <v>87</v>
      </c>
      <c r="NP625" s="417" t="s">
        <v>626</v>
      </c>
      <c r="NR625" s="204"/>
      <c r="NS625" s="204">
        <f>VLOOKUP(NP625,$A$681:$F$2408,6,FALSE)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VLOOKUP(NY625,$A$681:$F$2408,6,FALSE)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VLOOKUP(OH625,$A$681:$F$2408,6,FALSE)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17" t="s">
        <v>461</v>
      </c>
      <c r="OS625" s="204"/>
      <c r="OT625" s="204">
        <f>VLOOKUP(OQ625,$A$681:$F$2408,6,FALSE)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1787</v>
      </c>
      <c r="PB625" s="204"/>
      <c r="PC625" s="204">
        <f>VLOOKUP(OZ625,$A$681:$F$2408,6,FALSE)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VLOOKUP(PI625,$A$681:$F$2408,6,FALSE)</f>
        <v>35</v>
      </c>
      <c r="PM625" s="203" t="s">
        <v>65</v>
      </c>
      <c r="PN625" s="10">
        <f>PL625*1.3</f>
        <v>45.5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VLOOKUP(PR625,$A$681:$F$2408,6,FALSE)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VLOOKUP(QA625,$A$681:$F$2408,6,FALSE)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VLOOKUP(QJ625,$A$681:$F$2408,6,FALSE)</f>
        <v>90</v>
      </c>
      <c r="QN625" s="203" t="s">
        <v>65</v>
      </c>
      <c r="QO625" s="10">
        <f>QM625*1.3</f>
        <v>117</v>
      </c>
      <c r="QP625" s="10"/>
      <c r="QQ625" s="267"/>
      <c r="QR625" s="203" t="s">
        <v>87</v>
      </c>
      <c r="QS625" s="276" t="s">
        <v>2061</v>
      </c>
      <c r="QU625" s="204"/>
      <c r="QV625" s="204">
        <f>VLOOKUP(QS625,$A$681:$F$2408,6,FALSE)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VLOOKUP(RB625,$A$681:$F$2408,6,FALSE)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VLOOKUP(RK625,$A$681:$F$2408,6,FALSE)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VLOOKUP(RT625,$A$681:$F$2408,6,FALSE)</f>
        <v>434</v>
      </c>
      <c r="RX625" s="203" t="s">
        <v>65</v>
      </c>
      <c r="RY625" s="10">
        <f>RW625*1.3</f>
        <v>564.20000000000005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VLOOKUP(SC625,$A$681:$F$2408,6,FALSE)</f>
        <v>434</v>
      </c>
      <c r="SG625" s="203" t="s">
        <v>65</v>
      </c>
      <c r="SH625" s="10">
        <f>SF625*1.3</f>
        <v>564.20000000000005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VLOOKUP(SL625,$A$681:$F$2408,6,FALSE)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VLOOKUP(SU625,$A$681:$F$2408,6,FALSE)</f>
        <v>28</v>
      </c>
      <c r="SY625" s="203" t="s">
        <v>65</v>
      </c>
      <c r="SZ625" s="10">
        <f>SX625*1.3</f>
        <v>36.4</v>
      </c>
      <c r="TA625" s="10"/>
      <c r="TB625" s="273"/>
      <c r="TC625" s="203" t="s">
        <v>87</v>
      </c>
      <c r="TD625" s="421" t="s">
        <v>717</v>
      </c>
      <c r="TF625" s="204"/>
      <c r="TG625" s="204">
        <f>VLOOKUP(TD625,$A$681:$F$2408,6,FALSE)</f>
        <v>330</v>
      </c>
      <c r="TH625" s="203" t="s">
        <v>65</v>
      </c>
      <c r="TI625" s="10">
        <f>TG625*1.3</f>
        <v>429</v>
      </c>
      <c r="TK625" s="273"/>
      <c r="TL625" s="203" t="s">
        <v>87</v>
      </c>
      <c r="TM625" s="276" t="s">
        <v>705</v>
      </c>
      <c r="TO625" s="204"/>
      <c r="TP625" s="204">
        <f>VLOOKUP(TM625,$A$681:$F$2408,6,FALSE)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VLOOKUP(TV625,$A$681:$F$2408,6,FALSE)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VLOOKUP(UE625,$A$681:$F$2408,6,FALSE)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2061</v>
      </c>
      <c r="UP625" s="204"/>
      <c r="UQ625" s="204">
        <f>VLOOKUP(UN625,$A$681:$F$2408,6,FALSE)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VLOOKUP(UW625,$A$681:$F$2408,6,FALSE)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VLOOKUP(VF625,$A$681:$F$2408,6,FALSE)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2061</v>
      </c>
      <c r="VQ625" s="204"/>
      <c r="VR625" s="204">
        <f>VLOOKUP(VO625,$A$681:$F$2408,6,FALSE)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VLOOKUP(VX625,$A$681:$F$2408,6,FALSE)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VLOOKUP(WG625,$A$681:$F$2408,6,FALSE)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VLOOKUP(WP625,$A$681:$F$2408,6,FALSE)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VLOOKUP(WY625,$A$681:$F$2408,6,FALSE)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VLOOKUP(XH625,$A$681:$F$2408,6,FALSE)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2078</v>
      </c>
      <c r="XS625" s="204"/>
      <c r="XT625" s="204">
        <f>VLOOKUP(XQ625,$A$681:$F$2408,6,FALSE)</f>
        <v>211</v>
      </c>
      <c r="XU625" s="203" t="s">
        <v>65</v>
      </c>
      <c r="XV625" s="10">
        <f>XT625*1.3</f>
        <v>274.3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VLOOKUP(XZ625,$A$681:$F$2408,6,FALSE)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VLOOKUP(YI625,$A$681:$F$2408,6,FALSE)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VLOOKUP(YR625,$A$681:$F$2408,6,FALSE)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705</v>
      </c>
      <c r="ZC625" s="204"/>
      <c r="ZD625" s="204">
        <f>VLOOKUP(ZA625,$A$681:$F$2408,6,FALSE)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VLOOKUP(ZJ625,$A$681:$F$2408,6,FALSE)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705</v>
      </c>
      <c r="ZU625" s="204"/>
      <c r="ZV625" s="204">
        <f>VLOOKUP(ZS625,$A$681:$F$2408,6,FALSE)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VLOOKUP(AAB625,$A$681:$F$2408,6,FALSE)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VLOOKUP(AAK625,$A$681:$F$2408,6,FALSE)</f>
        <v>70</v>
      </c>
      <c r="AAO625" s="203" t="s">
        <v>65</v>
      </c>
      <c r="AAP625" s="10">
        <f>AAN625*1.3</f>
        <v>91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VLOOKUP(AAT625,$A$681:$F$2408,6,FALSE)</f>
        <v>201</v>
      </c>
      <c r="AAX625" s="203" t="s">
        <v>65</v>
      </c>
      <c r="AAY625" s="10">
        <f>AAW625*1.3</f>
        <v>261.3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VLOOKUP(ABC625,$A$681:$F$2408,6,FALSE)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VLOOKUP(ABL625,$A$681:$F$2408,6,FALSE)</f>
        <v>434</v>
      </c>
      <c r="ABP625" s="203" t="s">
        <v>65</v>
      </c>
      <c r="ABQ625" s="10">
        <f>ABO625*1.3</f>
        <v>564.20000000000005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VLOOKUP(ABU625,$A$681:$F$2408,6,FALSE)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VLOOKUP(ACD625,$A$681:$F$2408,6,FALSE)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VLOOKUP(ACM625,$A$681:$F$2408,6,FALSE)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VLOOKUP(ACV625,$A$681:$F$2408,6,FALSE)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VLOOKUP(ADE625,$A$681:$F$2408,6,FALSE)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VLOOKUP(ADN625,$A$681:$F$2408,6,FALSE)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VLOOKUP(ADW625,$A$681:$F$2408,6,FALSE)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VLOOKUP(AEF625,$A$681:$F$2408,6,FALSE)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VLOOKUP(AEO625,$A$681:$F$2408,6,FALSE)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VLOOKUP(AEX625,$A$681:$F$2408,6,FALSE)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VLOOKUP(AFG625,$A$681:$F$2408,6,FALSE)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VLOOKUP(AFP625,$A$681:$F$2408,6,FALSE)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VLOOKUP(AFY625,$A$681:$F$2408,6,FALSE)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VLOOKUP(AGH625,$A$681:$F$2408,6,FALSE)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VLOOKUP(AGQ625,$A$681:$F$2408,6,FALSE)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VLOOKUP(AGZ625,$A$681:$F$2408,6,FALSE)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VLOOKUP(AHI625,$A$681:$F$2408,6,FALSE)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VLOOKUP(AHR625,$A$681:$F$2408,6,FALSE)</f>
        <v>434</v>
      </c>
      <c r="AHV625" s="203" t="s">
        <v>65</v>
      </c>
      <c r="AHW625" s="10">
        <f>AHU625*1.3</f>
        <v>564.20000000000005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VLOOKUP(AIA625,$A$681:$F$2408,6,FALSE)</f>
        <v>70</v>
      </c>
      <c r="AIE625" s="203" t="s">
        <v>65</v>
      </c>
      <c r="AIF625" s="10">
        <f>AID625*1.3</f>
        <v>91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VLOOKUP(AIJ625,$A$681:$F$2408,6,FALSE)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VLOOKUP(AIS625,$A$681:$F$2408,6,FALSE)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VLOOKUP(AJB625,$A$681:$F$2408,6,FALSE)</f>
        <v>207</v>
      </c>
      <c r="AJF625" s="203" t="s">
        <v>65</v>
      </c>
      <c r="AJG625" s="10">
        <f>AJE625*1.3</f>
        <v>269.10000000000002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VLOOKUP(AJK625,$A$681:$F$2408,6,FALSE)</f>
        <v>70</v>
      </c>
      <c r="AJO625" s="203" t="s">
        <v>65</v>
      </c>
      <c r="AJP625" s="10">
        <f>AJN625*1.3</f>
        <v>91</v>
      </c>
      <c r="AJQ625" s="10"/>
      <c r="AJR625" s="273"/>
      <c r="AJS625" s="203" t="s">
        <v>87</v>
      </c>
      <c r="AJT625" s="424" t="s">
        <v>417</v>
      </c>
      <c r="AJV625" s="204"/>
      <c r="AJW625" s="204">
        <f>VLOOKUP(AJT625,$A$681:$F$2408,6,FALSE)</f>
        <v>207</v>
      </c>
      <c r="AJX625" s="203" t="s">
        <v>65</v>
      </c>
      <c r="AJY625" s="10">
        <f>AJW625*1.3</f>
        <v>269.10000000000002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VLOOKUP(AKC625,$A$681:$F$2408,6,FALSE)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VLOOKUP(AKL625,$A$681:$F$2408,6,FALSE)</f>
        <v>330</v>
      </c>
      <c r="AKP625" s="203" t="s">
        <v>65</v>
      </c>
      <c r="AKQ625" s="10">
        <f>AKO625*1.3</f>
        <v>429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VLOOKUP(AKU625,$A$681:$F$2408,6,FALSE)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VLOOKUP(ALD625,$A$681:$F$2408,6,FALSE)</f>
        <v>90</v>
      </c>
      <c r="ALH625" s="203" t="s">
        <v>65</v>
      </c>
      <c r="ALI625" s="10">
        <f>ALG625*1.3</f>
        <v>117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VLOOKUP(ALM625,$A$681:$F$2408,6,FALSE)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VLOOKUP(ALV625,$A$681:$F$2408,6,FALSE)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VLOOKUP(AME625,$A$681:$F$2408,6,FALSE)</f>
        <v>207</v>
      </c>
      <c r="AMI625" s="203" t="s">
        <v>65</v>
      </c>
      <c r="AMJ625" s="10">
        <f>AMH625*1.3</f>
        <v>269.10000000000002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VLOOKUP(AMN625,$A$681:$F$2408,6,FALSE)</f>
        <v>434</v>
      </c>
      <c r="AMR625" s="203" t="s">
        <v>65</v>
      </c>
      <c r="AMS625" s="10">
        <f>AMQ625*1.3</f>
        <v>564.20000000000005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VLOOKUP(AMW625,$A$681:$F$2408,6,FALSE)</f>
        <v>28</v>
      </c>
      <c r="ANA625" s="203" t="s">
        <v>65</v>
      </c>
      <c r="ANB625" s="10">
        <f>AMZ625*1.3</f>
        <v>36.4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VLOOKUP(ANF625,$A$681:$F$2408,6,FALSE)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VLOOKUP(ANO625,$A$681:$F$2408,6,FALSE)</f>
        <v>330</v>
      </c>
      <c r="ANS625" s="203" t="s">
        <v>65</v>
      </c>
      <c r="ANT625" s="10">
        <f>ANR625*1.3</f>
        <v>429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VLOOKUP(ANX625,$A$681:$F$2408,6,FALSE)</f>
        <v>70</v>
      </c>
      <c r="AOB625" s="203" t="s">
        <v>65</v>
      </c>
      <c r="AOC625" s="10">
        <f>AOA625*1.3</f>
        <v>91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VLOOKUP(AOG625,$A$681:$F$2408,6,FALSE)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2061</v>
      </c>
      <c r="AOR625" s="204"/>
      <c r="AOS625" s="204">
        <f>VLOOKUP(AOP625,$A$681:$F$2408,6,FALSE)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VLOOKUP(AOY625,$A$681:$F$2408,6,FALSE)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2078</v>
      </c>
      <c r="APJ625" s="204"/>
      <c r="APK625" s="204">
        <f>VLOOKUP(APH625,$A$681:$F$2408,6,FALSE)</f>
        <v>211</v>
      </c>
      <c r="APL625" s="203" t="s">
        <v>65</v>
      </c>
      <c r="APM625" s="10">
        <f>APK625*1.3</f>
        <v>274.3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VLOOKUP(APQ625,$A$681:$F$2408,6,FALSE)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2061</v>
      </c>
      <c r="AQB625" s="204"/>
      <c r="AQC625" s="204">
        <f>VLOOKUP(APZ625,$A$681:$F$2408,6,FALSE)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2078</v>
      </c>
      <c r="D626" s="204"/>
      <c r="E626" s="204">
        <f>VLOOKUP(B626,$A$681:$F$2408,6,FALSE)</f>
        <v>211</v>
      </c>
      <c r="F626" s="203" t="s">
        <v>67</v>
      </c>
      <c r="G626" s="10">
        <f>E626*1.2</f>
        <v>253.2</v>
      </c>
      <c r="H626" s="10"/>
      <c r="I626" s="267"/>
      <c r="J626" s="203" t="s">
        <v>88</v>
      </c>
      <c r="K626" s="276" t="s">
        <v>2061</v>
      </c>
      <c r="M626" s="204"/>
      <c r="N626" s="204">
        <f>VLOOKUP(K626,$A$681:$F$2408,6,FALSE)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VLOOKUP(T626,$A$681:$F$2408,6,FALSE)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VLOOKUP(AC626,$A$681:$F$2408,6,FALSE)</f>
        <v>330</v>
      </c>
      <c r="AG626" s="203" t="s">
        <v>67</v>
      </c>
      <c r="AH626" s="10">
        <f>AF626*1.2</f>
        <v>396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VLOOKUP(AL626,$A$681:$F$2408,6,FALSE)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VLOOKUP(AU626,$A$681:$F$2408,6,FALSE)</f>
        <v>330</v>
      </c>
      <c r="AY626" s="203" t="s">
        <v>67</v>
      </c>
      <c r="AZ626" s="10">
        <f>AX626*1.2</f>
        <v>396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VLOOKUP(BD626,$A$681:$F$2408,6,FALSE)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VLOOKUP(BM626,$A$681:$F$2408,6,FALSE)</f>
        <v>434</v>
      </c>
      <c r="BQ626" s="203" t="s">
        <v>67</v>
      </c>
      <c r="BR626" s="10">
        <f>BP626*1.2</f>
        <v>520.79999999999995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VLOOKUP(BV626,$A$681:$F$2408,6,FALSE)</f>
        <v>70</v>
      </c>
      <c r="BZ626" s="203" t="s">
        <v>67</v>
      </c>
      <c r="CA626" s="10">
        <f>BY626*1.2</f>
        <v>84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VLOOKUP(CE626,$A$681:$F$2408,6,FALSE)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2078</v>
      </c>
      <c r="CP626" s="204"/>
      <c r="CQ626" s="204">
        <f>VLOOKUP(CN626,$A$681:$F$2408,6,FALSE)</f>
        <v>211</v>
      </c>
      <c r="CR626" s="203" t="s">
        <v>67</v>
      </c>
      <c r="CS626" s="10">
        <f>CQ626*1.2</f>
        <v>253.2</v>
      </c>
      <c r="CT626" s="10"/>
      <c r="CU626" s="267"/>
      <c r="CV626" s="203" t="s">
        <v>88</v>
      </c>
      <c r="CW626" s="276" t="s">
        <v>2061</v>
      </c>
      <c r="CY626" s="204"/>
      <c r="CZ626" s="204">
        <f>VLOOKUP(CW626,$A$681:$F$2408,6,FALSE)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VLOOKUP(DF626,$A$681:$F$2408,6,FALSE)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VLOOKUP(DO626,$A$681:$F$2408,6,FALSE)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VLOOKUP(DX626,$A$681:$F$2408,6,FALSE)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VLOOKUP(EG626,$A$681:$F$2408,6,FALSE)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2061</v>
      </c>
      <c r="ER626" s="204"/>
      <c r="ES626" s="204">
        <f>VLOOKUP(EP626,$A$681:$F$2408,6,FALSE)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VLOOKUP(EY626,$A$681:$F$2408,6,FALSE)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429</v>
      </c>
      <c r="FJ626" s="204"/>
      <c r="FK626" s="204">
        <f>VLOOKUP(FH626,$A$681:$F$2408,6,FALSE)</f>
        <v>70</v>
      </c>
      <c r="FL626" s="203" t="s">
        <v>67</v>
      </c>
      <c r="FM626" s="10">
        <f>FK626*1.2</f>
        <v>84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VLOOKUP(FQ626,$A$681:$F$2408,6,FALSE)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2078</v>
      </c>
      <c r="GB626" s="204"/>
      <c r="GC626" s="204">
        <f>VLOOKUP(FZ626,$A$681:$F$2408,6,FALSE)</f>
        <v>211</v>
      </c>
      <c r="GD626" s="203" t="s">
        <v>67</v>
      </c>
      <c r="GE626" s="10">
        <f>GC626*1.2</f>
        <v>253.2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VLOOKUP(GI626,$A$681:$F$2408,6,FALSE)</f>
        <v>70</v>
      </c>
      <c r="GM626" s="203" t="s">
        <v>67</v>
      </c>
      <c r="GN626" s="10">
        <f>GL626*1.2</f>
        <v>84</v>
      </c>
      <c r="GO626" s="10"/>
      <c r="GP626" s="267"/>
      <c r="GQ626" s="203" t="s">
        <v>88</v>
      </c>
      <c r="GR626" s="276" t="s">
        <v>2078</v>
      </c>
      <c r="GT626" s="204"/>
      <c r="GU626" s="204">
        <f>VLOOKUP(GR626,$A$681:$F$2408,6,FALSE)</f>
        <v>211</v>
      </c>
      <c r="GV626" s="203" t="s">
        <v>67</v>
      </c>
      <c r="GW626" s="10">
        <f>GU626*1.2</f>
        <v>253.2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VLOOKUP(HA626,$A$681:$F$2408,6,FALSE)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2078</v>
      </c>
      <c r="HL626" s="204"/>
      <c r="HM626" s="204">
        <f>VLOOKUP(HJ626,$A$681:$F$2408,6,FALSE)</f>
        <v>211</v>
      </c>
      <c r="HN626" s="203" t="s">
        <v>67</v>
      </c>
      <c r="HO626" s="10">
        <f>HM626*1.2</f>
        <v>253.2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VLOOKUP(HS626,$A$681:$F$2408,6,FALSE)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VLOOKUP(IB626,$A$681:$F$2408,6,FALSE)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VLOOKUP(IK626,$A$681:$F$2408,6,FALSE)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VLOOKUP(IT626,$A$681:$F$2408,6,FALSE)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VLOOKUP(JC626,$A$681:$F$2408,6,FALSE)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2061</v>
      </c>
      <c r="JN626" s="204"/>
      <c r="JO626" s="204">
        <f>VLOOKUP(JL626,$A$681:$F$2408,6,FALSE)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VLOOKUP(JU626,$A$681:$F$2408,6,FALSE)</f>
        <v>434</v>
      </c>
      <c r="JY626" s="203" t="s">
        <v>67</v>
      </c>
      <c r="JZ626" s="10">
        <f>JX626*1.2</f>
        <v>520.79999999999995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VLOOKUP(KD626,$A$681:$F$2408,6,FALSE)</f>
        <v>70</v>
      </c>
      <c r="KH626" s="203" t="s">
        <v>67</v>
      </c>
      <c r="KI626" s="10">
        <f>KG626*1.2</f>
        <v>84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VLOOKUP(KM626,$A$681:$F$2408,6,FALSE)</f>
        <v>330</v>
      </c>
      <c r="KQ626" s="203" t="s">
        <v>67</v>
      </c>
      <c r="KR626" s="10">
        <f>KP626*1.2</f>
        <v>396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VLOOKUP(KV626,$A$681:$F$2408,6,FALSE)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VLOOKUP(LE626,$A$681:$F$2408,6,FALSE)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2078</v>
      </c>
      <c r="LP626" s="204"/>
      <c r="LQ626" s="204">
        <f>VLOOKUP(LN626,$A$681:$F$2408,6,FALSE)</f>
        <v>211</v>
      </c>
      <c r="LR626" s="203" t="s">
        <v>67</v>
      </c>
      <c r="LS626" s="10">
        <f>LQ626*1.2</f>
        <v>253.2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VLOOKUP(LW626,$A$681:$F$2408,6,FALSE)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VLOOKUP(MF626,$A$681:$F$2408,6,FALSE)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VLOOKUP(MO626,$A$681:$F$2408,6,FALSE)</f>
        <v>330</v>
      </c>
      <c r="MS626" s="203" t="s">
        <v>67</v>
      </c>
      <c r="MT626" s="10">
        <f>MR626*1.2</f>
        <v>396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VLOOKUP(MX626,$A$681:$F$2408,6,FALSE)</f>
        <v>156</v>
      </c>
      <c r="NB626" s="203" t="s">
        <v>67</v>
      </c>
      <c r="NC626" s="10">
        <f>NA626*1.2</f>
        <v>187.2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VLOOKUP(NG626,$A$681:$F$2408,6,FALSE)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17" t="s">
        <v>419</v>
      </c>
      <c r="NR626" s="204"/>
      <c r="NS626" s="204">
        <f>VLOOKUP(NP626,$A$681:$F$2408,6,FALSE)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VLOOKUP(NY626,$A$681:$F$2408,6,FALSE)</f>
        <v>28</v>
      </c>
      <c r="OC626" s="203" t="s">
        <v>67</v>
      </c>
      <c r="OD626" s="10">
        <f>OB626*1.2</f>
        <v>33.6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VLOOKUP(OH626,$A$681:$F$2408,6,FALSE)</f>
        <v>330</v>
      </c>
      <c r="OL626" s="203" t="s">
        <v>67</v>
      </c>
      <c r="OM626" s="10">
        <f>OK626*1.2</f>
        <v>396</v>
      </c>
      <c r="ON626" s="10"/>
      <c r="OO626" s="267"/>
      <c r="OP626" s="203" t="s">
        <v>88</v>
      </c>
      <c r="OQ626" s="417" t="s">
        <v>511</v>
      </c>
      <c r="OS626" s="204"/>
      <c r="OT626" s="204">
        <f>VLOOKUP(OQ626,$A$681:$F$2408,6,FALSE)</f>
        <v>35</v>
      </c>
      <c r="OU626" s="203" t="s">
        <v>67</v>
      </c>
      <c r="OV626" s="10">
        <f>OT626*1.2</f>
        <v>42</v>
      </c>
      <c r="OW626" s="10"/>
      <c r="OX626" s="267"/>
      <c r="OY626" s="203" t="s">
        <v>88</v>
      </c>
      <c r="OZ626" s="421" t="s">
        <v>2078</v>
      </c>
      <c r="PB626" s="204"/>
      <c r="PC626" s="204">
        <f>VLOOKUP(OZ626,$A$681:$F$2408,6,FALSE)</f>
        <v>211</v>
      </c>
      <c r="PD626" s="203" t="s">
        <v>67</v>
      </c>
      <c r="PE626" s="10">
        <f>PC626*1.2</f>
        <v>253.2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VLOOKUP(PI626,$A$681:$F$2408,6,FALSE)</f>
        <v>70</v>
      </c>
      <c r="PM626" s="203" t="s">
        <v>67</v>
      </c>
      <c r="PN626" s="10">
        <f>PL626*1.2</f>
        <v>84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VLOOKUP(PR626,$A$681:$F$2408,6,FALSE)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VLOOKUP(QA626,$A$681:$F$2408,6,FALSE)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VLOOKUP(QJ626,$A$681:$F$2408,6,FALSE)</f>
        <v>70</v>
      </c>
      <c r="QN626" s="203" t="s">
        <v>67</v>
      </c>
      <c r="QO626" s="10">
        <f>QM626*1.2</f>
        <v>84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VLOOKUP(QS626,$A$681:$F$2408,6,FALSE)</f>
        <v>35</v>
      </c>
      <c r="QW626" s="203" t="s">
        <v>67</v>
      </c>
      <c r="QX626" s="10">
        <f>QV626*1.2</f>
        <v>42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VLOOKUP(RB626,$A$681:$F$2408,6,FALSE)</f>
        <v>207</v>
      </c>
      <c r="RF626" s="203" t="s">
        <v>67</v>
      </c>
      <c r="RG626" s="10">
        <f>RE626*1.2</f>
        <v>248.39999999999998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VLOOKUP(RK626,$A$681:$F$2408,6,FALSE)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VLOOKUP(RT626,$A$681:$F$2408,6,FALSE)</f>
        <v>330</v>
      </c>
      <c r="RX626" s="203" t="s">
        <v>67</v>
      </c>
      <c r="RY626" s="10">
        <f>RW626*1.2</f>
        <v>396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VLOOKUP(SC626,$A$681:$F$2408,6,FALSE)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VLOOKUP(SL626,$A$681:$F$2408,6,FALSE)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VLOOKUP(SU626,$A$681:$F$2408,6,FALSE)</f>
        <v>201</v>
      </c>
      <c r="SY626" s="203" t="s">
        <v>67</v>
      </c>
      <c r="SZ626" s="10">
        <f>SX626*1.2</f>
        <v>241.2</v>
      </c>
      <c r="TA626" s="10"/>
      <c r="TB626" s="273"/>
      <c r="TC626" s="203" t="s">
        <v>88</v>
      </c>
      <c r="TD626" s="421" t="s">
        <v>443</v>
      </c>
      <c r="TF626" s="204"/>
      <c r="TG626" s="204">
        <f>VLOOKUP(TD626,$A$681:$F$2408,6,FALSE)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2061</v>
      </c>
      <c r="TO626" s="204"/>
      <c r="TP626" s="204">
        <f>VLOOKUP(TM626,$A$681:$F$2408,6,FALSE)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VLOOKUP(TV626,$A$681:$F$2408,6,FALSE)</f>
        <v>62</v>
      </c>
      <c r="TZ626" s="203" t="s">
        <v>67</v>
      </c>
      <c r="UA626" s="10">
        <f>TY626*1.2</f>
        <v>74.399999999999991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VLOOKUP(UE626,$A$681:$F$2408,6,FALSE)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VLOOKUP(UN626,$A$681:$F$2408,6,FALSE)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VLOOKUP(UW626,$A$681:$F$2408,6,FALSE)</f>
        <v>207</v>
      </c>
      <c r="VA626" s="203" t="s">
        <v>67</v>
      </c>
      <c r="VB626" s="10">
        <f>UZ626*1.2</f>
        <v>248.39999999999998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VLOOKUP(VF626,$A$681:$F$2408,6,FALSE)</f>
        <v>207</v>
      </c>
      <c r="VJ626" s="203" t="s">
        <v>67</v>
      </c>
      <c r="VK626" s="10">
        <f>VI626*1.2</f>
        <v>248.39999999999998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VLOOKUP(VO626,$A$681:$F$2408,6,FALSE)</f>
        <v>96</v>
      </c>
      <c r="VS626" s="203" t="s">
        <v>67</v>
      </c>
      <c r="VT626" s="10">
        <f>VR626*1.2</f>
        <v>115.19999999999999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VLOOKUP(VX626,$A$681:$F$2408,6,FALSE)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VLOOKUP(WG626,$A$681:$F$2408,6,FALSE)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VLOOKUP(WP626,$A$681:$F$2408,6,FALSE)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VLOOKUP(WY626,$A$681:$F$2408,6,FALSE)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VLOOKUP(XH626,$A$681:$F$2408,6,FALSE)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2061</v>
      </c>
      <c r="XS626" s="204"/>
      <c r="XT626" s="204">
        <f>VLOOKUP(XQ626,$A$681:$F$2408,6,FALSE)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VLOOKUP(XZ626,$A$681:$F$2408,6,FALSE)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VLOOKUP(YI626,$A$681:$F$2408,6,FALSE)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VLOOKUP(YR626,$A$681:$F$2408,6,FALSE)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1269</v>
      </c>
      <c r="ZC626" s="204"/>
      <c r="ZD626" s="204">
        <f>VLOOKUP(ZA626,$A$681:$F$2408,6,FALSE)</f>
        <v>434</v>
      </c>
      <c r="ZE626" s="203" t="s">
        <v>67</v>
      </c>
      <c r="ZF626" s="10">
        <f>ZD626*1.2</f>
        <v>520.79999999999995</v>
      </c>
      <c r="ZH626" s="273"/>
      <c r="ZI626" s="203" t="s">
        <v>88</v>
      </c>
      <c r="ZJ626" s="276" t="s">
        <v>626</v>
      </c>
      <c r="ZL626" s="204"/>
      <c r="ZM626" s="204">
        <f>VLOOKUP(ZJ626,$A$681:$F$2408,6,FALSE)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516</v>
      </c>
      <c r="ZU626" s="204"/>
      <c r="ZV626" s="204">
        <f>VLOOKUP(ZS626,$A$681:$F$2408,6,FALSE)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VLOOKUP(AAB626,$A$681:$F$2408,6,FALSE)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VLOOKUP(AAK626,$A$681:$F$2408,6,FALSE)</f>
        <v>62</v>
      </c>
      <c r="AAO626" s="203" t="s">
        <v>67</v>
      </c>
      <c r="AAP626" s="10">
        <f>AAN626*1.2</f>
        <v>74.399999999999991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VLOOKUP(AAT626,$A$681:$F$2408,6,FALSE)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VLOOKUP(ABC626,$A$681:$F$2408,6,FALSE)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VLOOKUP(ABL626,$A$681:$F$2408,6,FALSE)</f>
        <v>90</v>
      </c>
      <c r="ABP626" s="203" t="s">
        <v>67</v>
      </c>
      <c r="ABQ626" s="10">
        <f>ABO626*1.2</f>
        <v>108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VLOOKUP(ABU626,$A$681:$F$2408,6,FALSE)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VLOOKUP(ACD626,$A$681:$F$2408,6,FALSE)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VLOOKUP(ACM626,$A$681:$F$2408,6,FALSE)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VLOOKUP(ACV626,$A$681:$F$2408,6,FALSE)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VLOOKUP(ADE626,$A$681:$F$2408,6,FALSE)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VLOOKUP(ADN626,$A$681:$F$2408,6,FALSE)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VLOOKUP(ADW626,$A$681:$F$2408,6,FALSE)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VLOOKUP(AEF626,$A$681:$F$2408,6,FALSE)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VLOOKUP(AEO626,$A$681:$F$2408,6,FALSE)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VLOOKUP(AEX626,$A$681:$F$2408,6,FALSE)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VLOOKUP(AFG626,$A$681:$F$2408,6,FALSE)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VLOOKUP(AFP626,$A$681:$F$2408,6,FALSE)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VLOOKUP(AFY626,$A$681:$F$2408,6,FALSE)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VLOOKUP(AGH626,$A$681:$F$2408,6,FALSE)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VLOOKUP(AGQ626,$A$681:$F$2408,6,FALSE)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VLOOKUP(AGZ626,$A$681:$F$2408,6,FALSE)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VLOOKUP(AHI626,$A$681:$F$2408,6,FALSE)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VLOOKUP(AHR626,$A$681:$F$2408,6,FALSE)</f>
        <v>330</v>
      </c>
      <c r="AHV626" s="203" t="s">
        <v>67</v>
      </c>
      <c r="AHW626" s="10">
        <f>AHU626*1.2</f>
        <v>396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VLOOKUP(AIA626,$A$681:$F$2408,6,FALSE)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VLOOKUP(AIJ626,$A$681:$F$2408,6,FALSE)</f>
        <v>28</v>
      </c>
      <c r="AIN626" s="203" t="s">
        <v>67</v>
      </c>
      <c r="AIO626" s="10">
        <f>AIM626*1.2</f>
        <v>33.6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VLOOKUP(AIS626,$A$681:$F$2408,6,FALSE)</f>
        <v>330</v>
      </c>
      <c r="AIW626" s="203" t="s">
        <v>67</v>
      </c>
      <c r="AIX626" s="10">
        <f>AIV626*1.2</f>
        <v>396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VLOOKUP(AJB626,$A$681:$F$2408,6,FALSE)</f>
        <v>90</v>
      </c>
      <c r="AJF626" s="203" t="s">
        <v>67</v>
      </c>
      <c r="AJG626" s="10">
        <f>AJE626*1.2</f>
        <v>108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VLOOKUP(AJK626,$A$681:$F$2408,6,FALSE)</f>
        <v>62</v>
      </c>
      <c r="AJO626" s="203" t="s">
        <v>67</v>
      </c>
      <c r="AJP626" s="10">
        <f>AJN626*1.2</f>
        <v>74.399999999999991</v>
      </c>
      <c r="AJQ626" s="10"/>
      <c r="AJR626" s="273"/>
      <c r="AJS626" s="203" t="s">
        <v>88</v>
      </c>
      <c r="AJT626" s="424" t="s">
        <v>477</v>
      </c>
      <c r="AJV626" s="204"/>
      <c r="AJW626" s="204">
        <f>VLOOKUP(AJT626,$A$681:$F$2408,6,FALSE)</f>
        <v>28</v>
      </c>
      <c r="AJX626" s="203" t="s">
        <v>67</v>
      </c>
      <c r="AJY626" s="10">
        <f>AJW626*1.2</f>
        <v>33.6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VLOOKUP(AKC626,$A$681:$F$2408,6,FALSE)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VLOOKUP(AKL626,$A$681:$F$2408,6,FALSE)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VLOOKUP(AKU626,$A$681:$F$2408,6,FALSE)</f>
        <v>62</v>
      </c>
      <c r="AKY626" s="203" t="s">
        <v>67</v>
      </c>
      <c r="AKZ626" s="10">
        <f>AKX626*1.2</f>
        <v>74.399999999999991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VLOOKUP(ALD626,$A$681:$F$2408,6,FALSE)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VLOOKUP(ALM626,$A$681:$F$2408,6,FALSE)</f>
        <v>96</v>
      </c>
      <c r="ALQ626" s="203" t="s">
        <v>67</v>
      </c>
      <c r="ALR626" s="10">
        <f>ALP626*1.2</f>
        <v>115.19999999999999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VLOOKUP(ALV626,$A$681:$F$2408,6,FALSE)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VLOOKUP(AME626,$A$681:$F$2408,6,FALSE)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VLOOKUP(AMN626,$A$681:$F$2408,6,FALSE)</f>
        <v>35</v>
      </c>
      <c r="AMR626" s="203" t="s">
        <v>67</v>
      </c>
      <c r="AMS626" s="10">
        <f>AMQ626*1.2</f>
        <v>42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VLOOKUP(AMW626,$A$681:$F$2408,6,FALSE)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VLOOKUP(ANF626,$A$681:$F$2408,6,FALSE)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VLOOKUP(ANO626,$A$681:$F$2408,6,FALSE)</f>
        <v>70</v>
      </c>
      <c r="ANS626" s="203" t="s">
        <v>67</v>
      </c>
      <c r="ANT626" s="10">
        <f>ANR626*1.2</f>
        <v>84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VLOOKUP(ANX626,$A$681:$F$2408,6,FALSE)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2061</v>
      </c>
      <c r="AOI626" s="204"/>
      <c r="AOJ626" s="204">
        <f>VLOOKUP(AOG626,$A$681:$F$2408,6,FALSE)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VLOOKUP(AOP626,$A$681:$F$2408,6,FALSE)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2078</v>
      </c>
      <c r="APA626" s="204"/>
      <c r="APB626" s="204">
        <f>VLOOKUP(AOY626,$A$681:$F$2408,6,FALSE)</f>
        <v>211</v>
      </c>
      <c r="APC626" s="203" t="s">
        <v>67</v>
      </c>
      <c r="APD626" s="10">
        <f>APB626*1.2</f>
        <v>253.2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VLOOKUP(APH626,$A$681:$F$2408,6,FALSE)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VLOOKUP(APQ626,$A$681:$F$2408,6,FALSE)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VLOOKUP(APZ626,$A$681:$F$2408,6,FALSE)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VLOOKUP(B627,$A$681:$F$2408,6,FALSE)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VLOOKUP(K627,$A$681:$F$2408,6,FALSE)</f>
        <v>70</v>
      </c>
      <c r="O627" s="203" t="s">
        <v>69</v>
      </c>
      <c r="P627" s="10">
        <f>N627*1.1</f>
        <v>77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VLOOKUP(T627,$A$681:$F$2408,6,FALSE)</f>
        <v>62</v>
      </c>
      <c r="X627" s="203" t="s">
        <v>69</v>
      </c>
      <c r="Y627" s="10">
        <f>W627*1.1</f>
        <v>68.2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VLOOKUP(AC627,$A$681:$F$2408,6,FALSE)</f>
        <v>70</v>
      </c>
      <c r="AG627" s="203" t="s">
        <v>69</v>
      </c>
      <c r="AH627" s="10">
        <f>AF627*1.1</f>
        <v>77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VLOOKUP(AL627,$A$681:$F$2408,6,FALSE)</f>
        <v>434</v>
      </c>
      <c r="AP627" s="203" t="s">
        <v>69</v>
      </c>
      <c r="AQ627" s="10">
        <f>AO627*1.1</f>
        <v>477.40000000000003</v>
      </c>
      <c r="AR627" s="10"/>
      <c r="AS627" s="267"/>
      <c r="AT627" s="203" t="s">
        <v>89</v>
      </c>
      <c r="AU627" s="276" t="s">
        <v>2078</v>
      </c>
      <c r="AW627" s="204"/>
      <c r="AX627" s="204">
        <f>VLOOKUP(AU627,$A$681:$F$2408,6,FALSE)</f>
        <v>211</v>
      </c>
      <c r="AY627" s="203" t="s">
        <v>69</v>
      </c>
      <c r="AZ627" s="10">
        <f>AX627*1.1</f>
        <v>232.10000000000002</v>
      </c>
      <c r="BA627" s="10"/>
      <c r="BB627" s="267"/>
      <c r="BC627" s="203" t="s">
        <v>89</v>
      </c>
      <c r="BD627" s="276" t="s">
        <v>2078</v>
      </c>
      <c r="BF627" s="204"/>
      <c r="BG627" s="204">
        <f>VLOOKUP(BD627,$A$681:$F$2408,6,FALSE)</f>
        <v>211</v>
      </c>
      <c r="BH627" s="203" t="s">
        <v>69</v>
      </c>
      <c r="BI627" s="10">
        <f>BG627*1.1</f>
        <v>232.10000000000002</v>
      </c>
      <c r="BJ627" s="10"/>
      <c r="BK627" s="267"/>
      <c r="BL627" s="203" t="s">
        <v>89</v>
      </c>
      <c r="BM627" s="276" t="s">
        <v>2061</v>
      </c>
      <c r="BO627" s="204"/>
      <c r="BP627" s="204">
        <f>VLOOKUP(BM627,$A$681:$F$2408,6,FALSE)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2078</v>
      </c>
      <c r="BX627" s="204"/>
      <c r="BY627" s="204">
        <f>VLOOKUP(BV627,$A$681:$F$2408,6,FALSE)</f>
        <v>211</v>
      </c>
      <c r="BZ627" s="203" t="s">
        <v>69</v>
      </c>
      <c r="CA627" s="10">
        <f>BY627*1.1</f>
        <v>232.10000000000002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VLOOKUP(CE627,$A$681:$F$2408,6,FALSE)</f>
        <v>90</v>
      </c>
      <c r="CI627" s="203" t="s">
        <v>69</v>
      </c>
      <c r="CJ627" s="10">
        <f>CH627*1.1</f>
        <v>99.000000000000014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VLOOKUP(CN627,$A$681:$F$2408,6,FALSE)</f>
        <v>434</v>
      </c>
      <c r="CR627" s="203" t="s">
        <v>69</v>
      </c>
      <c r="CS627" s="10">
        <f>CQ627*1.1</f>
        <v>477.40000000000003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VLOOKUP(CW627,$A$681:$F$2408,6,FALSE)</f>
        <v>434</v>
      </c>
      <c r="DA627" s="203" t="s">
        <v>69</v>
      </c>
      <c r="DB627" s="10">
        <f>CZ627*1.1</f>
        <v>477.40000000000003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VLOOKUP(DF627,$A$681:$F$2408,6,FALSE)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VLOOKUP(DO627,$A$681:$F$2408,6,FALSE)</f>
        <v>330</v>
      </c>
      <c r="DS627" s="203" t="s">
        <v>69</v>
      </c>
      <c r="DT627" s="10">
        <f>DR627*1.1</f>
        <v>363.00000000000006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VLOOKUP(DX627,$A$681:$F$2408,6,FALSE)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VLOOKUP(EG627,$A$681:$F$2408,6,FALSE)</f>
        <v>434</v>
      </c>
      <c r="EK627" s="203" t="s">
        <v>69</v>
      </c>
      <c r="EL627" s="10">
        <f>EJ627*1.1</f>
        <v>477.40000000000003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VLOOKUP(EP627,$A$681:$F$2408,6,FALSE)</f>
        <v>96</v>
      </c>
      <c r="ET627" s="203" t="s">
        <v>69</v>
      </c>
      <c r="EU627" s="10">
        <f>ES627*1.1</f>
        <v>105.60000000000001</v>
      </c>
      <c r="EV627" s="10"/>
      <c r="EW627" s="267"/>
      <c r="EX627" s="203" t="s">
        <v>89</v>
      </c>
      <c r="EY627" s="276" t="s">
        <v>2061</v>
      </c>
      <c r="FA627" s="204"/>
      <c r="FB627" s="204">
        <f>VLOOKUP(EY627,$A$681:$F$2408,6,FALSE)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2078</v>
      </c>
      <c r="FJ627" s="204"/>
      <c r="FK627" s="204">
        <f>VLOOKUP(FH627,$A$681:$F$2408,6,FALSE)</f>
        <v>211</v>
      </c>
      <c r="FL627" s="203" t="s">
        <v>69</v>
      </c>
      <c r="FM627" s="10">
        <f>FK627*1.1</f>
        <v>232.10000000000002</v>
      </c>
      <c r="FN627" s="10"/>
      <c r="FO627" s="267"/>
      <c r="FP627" s="203" t="s">
        <v>89</v>
      </c>
      <c r="FQ627" s="276" t="s">
        <v>2078</v>
      </c>
      <c r="FS627" s="204"/>
      <c r="FT627" s="204">
        <f>VLOOKUP(FQ627,$A$681:$F$2408,6,FALSE)</f>
        <v>211</v>
      </c>
      <c r="FU627" s="203" t="s">
        <v>69</v>
      </c>
      <c r="FV627" s="10">
        <f>FT627*1.1</f>
        <v>232.10000000000002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VLOOKUP(FZ627,$A$681:$F$2408,6,FALSE)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VLOOKUP(GI627,$A$681:$F$2408,6,FALSE)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VLOOKUP(GR627,$A$681:$F$2408,6,FALSE)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VLOOKUP(HA627,$A$681:$F$2408,6,FALSE)</f>
        <v>207</v>
      </c>
      <c r="HE627" s="203" t="s">
        <v>69</v>
      </c>
      <c r="HF627" s="10">
        <f>HD627*1.1</f>
        <v>227.70000000000002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VLOOKUP(HJ627,$A$681:$F$2408,6,FALSE)</f>
        <v>330</v>
      </c>
      <c r="HN627" s="203" t="s">
        <v>69</v>
      </c>
      <c r="HO627" s="10">
        <f>HM627*1.1</f>
        <v>363.00000000000006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VLOOKUP(HS627,$A$681:$F$2408,6,FALSE)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VLOOKUP(IB627,$A$681:$F$2408,6,FALSE)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2061</v>
      </c>
      <c r="IM627" s="204"/>
      <c r="IN627" s="204">
        <f>VLOOKUP(IK627,$A$681:$F$2408,6,FALSE)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VLOOKUP(IT627,$A$681:$F$2408,6,FALSE)</f>
        <v>330</v>
      </c>
      <c r="IX627" s="203" t="s">
        <v>69</v>
      </c>
      <c r="IY627" s="10">
        <f>IW627*1.1</f>
        <v>363.00000000000006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VLOOKUP(JC627,$A$681:$F$2408,6,FALSE)</f>
        <v>330</v>
      </c>
      <c r="JG627" s="203" t="s">
        <v>69</v>
      </c>
      <c r="JH627" s="10">
        <f>JF627*1.1</f>
        <v>363.00000000000006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VLOOKUP(JL627,$A$681:$F$2408,6,FALSE)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VLOOKUP(JU627,$A$681:$F$2408,6,FALSE)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VLOOKUP(KD627,$A$681:$F$2408,6,FALSE)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VLOOKUP(KM627,$A$681:$F$2408,6,FALSE)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VLOOKUP(KV627,$A$681:$F$2408,6,FALSE)</f>
        <v>70</v>
      </c>
      <c r="KZ627" s="203" t="s">
        <v>69</v>
      </c>
      <c r="LA627" s="10">
        <f>KY627*1.1</f>
        <v>77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VLOOKUP(LE627,$A$681:$F$2408,6,FALSE)</f>
        <v>70</v>
      </c>
      <c r="LI627" s="203" t="s">
        <v>69</v>
      </c>
      <c r="LJ627" s="10">
        <f>LH627*1.1</f>
        <v>77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VLOOKUP(LN627,$A$681:$F$2408,6,FALSE)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VLOOKUP(LW627,$A$681:$F$2408,6,FALSE)</f>
        <v>207</v>
      </c>
      <c r="MA627" s="203" t="s">
        <v>69</v>
      </c>
      <c r="MB627" s="10">
        <f>LZ627*1.1</f>
        <v>227.70000000000002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VLOOKUP(MF627,$A$681:$F$2408,6,FALSE)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VLOOKUP(MO627,$A$681:$F$2408,6,FALSE)</f>
        <v>62</v>
      </c>
      <c r="MS627" s="203" t="s">
        <v>69</v>
      </c>
      <c r="MT627" s="10">
        <f>MR627*1.1</f>
        <v>68.2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VLOOKUP(MX627,$A$681:$F$2408,6,FALSE)</f>
        <v>70</v>
      </c>
      <c r="NB627" s="203" t="s">
        <v>69</v>
      </c>
      <c r="NC627" s="10">
        <f>NA627*1.1</f>
        <v>77</v>
      </c>
      <c r="ND627" s="10"/>
      <c r="NE627" s="267"/>
      <c r="NF627" s="203" t="s">
        <v>89</v>
      </c>
      <c r="NG627" s="276" t="s">
        <v>2061</v>
      </c>
      <c r="NI627" s="204"/>
      <c r="NJ627" s="204">
        <f>VLOOKUP(NG627,$A$681:$F$2408,6,FALSE)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665</v>
      </c>
      <c r="NR627" s="204"/>
      <c r="NS627" s="204">
        <f>VLOOKUP(NP627,$A$681:$F$2408,6,FALSE)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VLOOKUP(NY627,$A$681:$F$2408,6,FALSE)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VLOOKUP(OH627,$A$681:$F$2408,6,FALSE)</f>
        <v>35</v>
      </c>
      <c r="OL627" s="203" t="s">
        <v>69</v>
      </c>
      <c r="OM627" s="10">
        <f>OK627*1.1</f>
        <v>38.5</v>
      </c>
      <c r="ON627" s="10"/>
      <c r="OO627" s="267"/>
      <c r="OP627" s="203" t="s">
        <v>89</v>
      </c>
      <c r="OQ627" s="417" t="s">
        <v>626</v>
      </c>
      <c r="OS627" s="204"/>
      <c r="OT627" s="204">
        <f>VLOOKUP(OQ627,$A$681:$F$2408,6,FALSE)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429</v>
      </c>
      <c r="PB627" s="204"/>
      <c r="PC627" s="204">
        <f>VLOOKUP(OZ627,$A$681:$F$2408,6,FALSE)</f>
        <v>70</v>
      </c>
      <c r="PD627" s="203" t="s">
        <v>69</v>
      </c>
      <c r="PE627" s="10">
        <f>PC627*1.1</f>
        <v>77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VLOOKUP(PI627,$A$681:$F$2408,6,FALSE)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VLOOKUP(PR627,$A$681:$F$2408,6,FALSE)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VLOOKUP(QA627,$A$681:$F$2408,6,FALSE)</f>
        <v>70</v>
      </c>
      <c r="QE627" s="203" t="s">
        <v>69</v>
      </c>
      <c r="QF627" s="10">
        <f>QD627*1.1</f>
        <v>77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VLOOKUP(QJ627,$A$681:$F$2408,6,FALSE)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2078</v>
      </c>
      <c r="QU627" s="204"/>
      <c r="QV627" s="204">
        <f>VLOOKUP(QS627,$A$681:$F$2408,6,FALSE)</f>
        <v>211</v>
      </c>
      <c r="QW627" s="203" t="s">
        <v>69</v>
      </c>
      <c r="QX627" s="10">
        <f>QV627*1.1</f>
        <v>232.10000000000002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VLOOKUP(RB627,$A$681:$F$2408,6,FALSE)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VLOOKUP(RK627,$A$681:$F$2408,6,FALSE)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VLOOKUP(RT627,$A$681:$F$2408,6,FALSE)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VLOOKUP(SC627,$A$681:$F$2408,6,FALSE)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2078</v>
      </c>
      <c r="SN627" s="204"/>
      <c r="SO627" s="204">
        <f>VLOOKUP(SL627,$A$681:$F$2408,6,FALSE)</f>
        <v>211</v>
      </c>
      <c r="SP627" s="203" t="s">
        <v>69</v>
      </c>
      <c r="SQ627" s="10">
        <f>SO627*1.1</f>
        <v>232.10000000000002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VLOOKUP(SU627,$A$681:$F$2408,6,FALSE)</f>
        <v>62</v>
      </c>
      <c r="SY627" s="203" t="s">
        <v>69</v>
      </c>
      <c r="SZ627" s="10">
        <f>SX627*1.1</f>
        <v>68.2</v>
      </c>
      <c r="TA627" s="10"/>
      <c r="TB627" s="273"/>
      <c r="TC627" s="203" t="s">
        <v>89</v>
      </c>
      <c r="TD627" s="421" t="s">
        <v>1271</v>
      </c>
      <c r="TF627" s="204"/>
      <c r="TG627" s="204">
        <f>VLOOKUP(TD627,$A$681:$F$2408,6,FALSE)</f>
        <v>62</v>
      </c>
      <c r="TH627" s="203" t="s">
        <v>69</v>
      </c>
      <c r="TI627" s="10">
        <f>TG627*1.1</f>
        <v>68.2</v>
      </c>
      <c r="TK627" s="273"/>
      <c r="TL627" s="203" t="s">
        <v>89</v>
      </c>
      <c r="TM627" s="276" t="s">
        <v>516</v>
      </c>
      <c r="TO627" s="204"/>
      <c r="TP627" s="204">
        <f>VLOOKUP(TM627,$A$681:$F$2408,6,FALSE)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2078</v>
      </c>
      <c r="TX627" s="204"/>
      <c r="TY627" s="204">
        <f>VLOOKUP(TV627,$A$681:$F$2408,6,FALSE)</f>
        <v>211</v>
      </c>
      <c r="TZ627" s="203" t="s">
        <v>69</v>
      </c>
      <c r="UA627" s="10">
        <f>TY627*1.1</f>
        <v>232.10000000000002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VLOOKUP(UE627,$A$681:$F$2408,6,FALSE)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VLOOKUP(UN627,$A$681:$F$2408,6,FALSE)</f>
        <v>28</v>
      </c>
      <c r="UR627" s="203" t="s">
        <v>69</v>
      </c>
      <c r="US627" s="10">
        <f>UQ627*1.1</f>
        <v>30.800000000000004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VLOOKUP(UW627,$A$681:$F$2408,6,FALSE)</f>
        <v>70</v>
      </c>
      <c r="VA627" s="203" t="s">
        <v>69</v>
      </c>
      <c r="VB627" s="10">
        <f>UZ627*1.1</f>
        <v>77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VLOOKUP(VF627,$A$681:$F$2408,6,FALSE)</f>
        <v>90</v>
      </c>
      <c r="VJ627" s="203" t="s">
        <v>69</v>
      </c>
      <c r="VK627" s="10">
        <f>VI627*1.1</f>
        <v>99.000000000000014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VLOOKUP(VO627,$A$681:$F$2408,6,FALSE)</f>
        <v>207</v>
      </c>
      <c r="VS627" s="203" t="s">
        <v>69</v>
      </c>
      <c r="VT627" s="10">
        <f>VR627*1.1</f>
        <v>227.70000000000002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VLOOKUP(VX627,$A$681:$F$2408,6,FALSE)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VLOOKUP(WG627,$A$681:$F$2408,6,FALSE)</f>
        <v>201</v>
      </c>
      <c r="WK627" s="203" t="s">
        <v>69</v>
      </c>
      <c r="WL627" s="10">
        <f>WJ627*1.1</f>
        <v>221.10000000000002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VLOOKUP(WP627,$A$681:$F$2408,6,FALSE)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VLOOKUP(WY627,$A$681:$F$2408,6,FALSE)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VLOOKUP(XH627,$A$681:$F$2408,6,FALSE)</f>
        <v>96</v>
      </c>
      <c r="XL627" s="203" t="s">
        <v>69</v>
      </c>
      <c r="XM627" s="10">
        <f>XK627*1.1</f>
        <v>105.60000000000001</v>
      </c>
      <c r="XO627" s="273"/>
      <c r="XP627" s="203" t="s">
        <v>89</v>
      </c>
      <c r="XQ627" s="276" t="s">
        <v>717</v>
      </c>
      <c r="XS627" s="204"/>
      <c r="XT627" s="204">
        <f>VLOOKUP(XQ627,$A$681:$F$2408,6,FALSE)</f>
        <v>330</v>
      </c>
      <c r="XU627" s="203" t="s">
        <v>69</v>
      </c>
      <c r="XV627" s="10">
        <f>XT627*1.1</f>
        <v>363.00000000000006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VLOOKUP(XZ627,$A$681:$F$2408,6,FALSE)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VLOOKUP(YI627,$A$681:$F$2408,6,FALSE)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VLOOKUP(YR627,$A$681:$F$2408,6,FALSE)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461</v>
      </c>
      <c r="ZC627" s="204"/>
      <c r="ZD627" s="204">
        <f>VLOOKUP(ZA627,$A$681:$F$2408,6,FALSE)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1269</v>
      </c>
      <c r="ZL627" s="204"/>
      <c r="ZM627" s="204">
        <f>VLOOKUP(ZJ627,$A$681:$F$2408,6,FALSE)</f>
        <v>434</v>
      </c>
      <c r="ZN627" s="203" t="s">
        <v>69</v>
      </c>
      <c r="ZO627" s="10">
        <f>ZM627*1.1</f>
        <v>477.40000000000003</v>
      </c>
      <c r="ZQ627" s="273"/>
      <c r="ZR627" s="203" t="s">
        <v>89</v>
      </c>
      <c r="ZS627" s="276" t="s">
        <v>2061</v>
      </c>
      <c r="ZU627" s="204"/>
      <c r="ZV627" s="204">
        <f>VLOOKUP(ZS627,$A$681:$F$2408,6,FALSE)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VLOOKUP(AAB627,$A$681:$F$2408,6,FALSE)</f>
        <v>156</v>
      </c>
      <c r="AAF627" s="203" t="s">
        <v>69</v>
      </c>
      <c r="AAG627" s="10">
        <f>AAE627*1.1</f>
        <v>171.60000000000002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VLOOKUP(AAK627,$A$681:$F$2408,6,FALSE)</f>
        <v>35</v>
      </c>
      <c r="AAO627" s="203" t="s">
        <v>69</v>
      </c>
      <c r="AAP627" s="10">
        <f>AAN627*1.1</f>
        <v>38.5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VLOOKUP(AAT627,$A$681:$F$2408,6,FALSE)</f>
        <v>62</v>
      </c>
      <c r="AAX627" s="203" t="s">
        <v>69</v>
      </c>
      <c r="AAY627" s="10">
        <f>AAW627*1.1</f>
        <v>68.2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VLOOKUP(ABC627,$A$681:$F$2408,6,FALSE)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VLOOKUP(ABL627,$A$681:$F$2408,6,FALSE)</f>
        <v>207</v>
      </c>
      <c r="ABP627" s="203" t="s">
        <v>69</v>
      </c>
      <c r="ABQ627" s="10">
        <f>ABO627*1.1</f>
        <v>227.70000000000002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VLOOKUP(ABU627,$A$681:$F$2408,6,FALSE)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VLOOKUP(ACD627,$A$681:$F$2408,6,FALSE)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VLOOKUP(ACM627,$A$681:$F$2408,6,FALSE)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VLOOKUP(ACV627,$A$681:$F$2408,6,FALSE)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VLOOKUP(ADE627,$A$681:$F$2408,6,FALSE)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VLOOKUP(ADN627,$A$681:$F$2408,6,FALSE)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VLOOKUP(ADW627,$A$681:$F$2408,6,FALSE)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VLOOKUP(AEF627,$A$681:$F$2408,6,FALSE)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VLOOKUP(AEO627,$A$681:$F$2408,6,FALSE)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VLOOKUP(AEX627,$A$681:$F$2408,6,FALSE)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VLOOKUP(AFG627,$A$681:$F$2408,6,FALSE)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VLOOKUP(AFP627,$A$681:$F$2408,6,FALSE)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VLOOKUP(AFY627,$A$681:$F$2408,6,FALSE)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VLOOKUP(AGH627,$A$681:$F$2408,6,FALSE)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VLOOKUP(AGQ627,$A$681:$F$2408,6,FALSE)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2078</v>
      </c>
      <c r="AHB627" s="204"/>
      <c r="AHC627" s="204">
        <f>VLOOKUP(AGZ627,$A$681:$F$2408,6,FALSE)</f>
        <v>211</v>
      </c>
      <c r="AHD627" s="203" t="s">
        <v>69</v>
      </c>
      <c r="AHE627" s="10">
        <f>AHC627*1.1</f>
        <v>232.10000000000002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VLOOKUP(AHI627,$A$681:$F$2408,6,FALSE)</f>
        <v>70</v>
      </c>
      <c r="AHM627" s="203" t="s">
        <v>69</v>
      </c>
      <c r="AHN627" s="10">
        <f>AHL627*1.1</f>
        <v>77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VLOOKUP(AHR627,$A$681:$F$2408,6,FALSE)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VLOOKUP(AIA627,$A$681:$F$2408,6,FALSE)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VLOOKUP(AIJ627,$A$681:$F$2408,6,FALSE)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VLOOKUP(AIS627,$A$681:$F$2408,6,FALSE)</f>
        <v>62</v>
      </c>
      <c r="AIW627" s="203" t="s">
        <v>69</v>
      </c>
      <c r="AIX627" s="10">
        <f>AIV627*1.1</f>
        <v>68.2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VLOOKUP(AJB627,$A$681:$F$2408,6,FALSE)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VLOOKUP(AJK627,$A$681:$F$2408,6,FALSE)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496</v>
      </c>
      <c r="AJV627" s="204"/>
      <c r="AJW627" s="204">
        <f>VLOOKUP(AJT627,$A$681:$F$2408,6,FALSE)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VLOOKUP(AKC627,$A$681:$F$2408,6,FALSE)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VLOOKUP(AKL627,$A$681:$F$2408,6,FALSE)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VLOOKUP(AKU627,$A$681:$F$2408,6,FALSE)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2078</v>
      </c>
      <c r="ALF627" s="204"/>
      <c r="ALG627" s="204">
        <f>VLOOKUP(ALD627,$A$681:$F$2408,6,FALSE)</f>
        <v>211</v>
      </c>
      <c r="ALH627" s="203" t="s">
        <v>69</v>
      </c>
      <c r="ALI627" s="10">
        <f>ALG627*1.1</f>
        <v>232.10000000000002</v>
      </c>
      <c r="ALJ627" s="10"/>
      <c r="ALK627" s="273"/>
      <c r="ALL627" s="203" t="s">
        <v>89</v>
      </c>
      <c r="ALM627" s="276" t="s">
        <v>2061</v>
      </c>
      <c r="ALO627" s="204"/>
      <c r="ALP627" s="204">
        <f>VLOOKUP(ALM627,$A$681:$F$2408,6,FALSE)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VLOOKUP(ALV627,$A$681:$F$2408,6,FALSE)</f>
        <v>90</v>
      </c>
      <c r="ALZ627" s="203" t="s">
        <v>69</v>
      </c>
      <c r="AMA627" s="10">
        <f>ALY627*1.1</f>
        <v>99.000000000000014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VLOOKUP(AME627,$A$681:$F$2408,6,FALSE)</f>
        <v>70</v>
      </c>
      <c r="AMI627" s="203" t="s">
        <v>69</v>
      </c>
      <c r="AMJ627" s="10">
        <f>AMH627*1.1</f>
        <v>77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VLOOKUP(AMN627,$A$681:$F$2408,6,FALSE)</f>
        <v>28</v>
      </c>
      <c r="AMR627" s="203" t="s">
        <v>69</v>
      </c>
      <c r="AMS627" s="10">
        <f>AMQ627*1.1</f>
        <v>30.800000000000004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VLOOKUP(AMW627,$A$681:$F$2408,6,FALSE)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VLOOKUP(ANF627,$A$681:$F$2408,6,FALSE)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VLOOKUP(ANO627,$A$681:$F$2408,6,FALSE)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VLOOKUP(ANX627,$A$681:$F$2408,6,FALSE)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VLOOKUP(AOG627,$A$681:$F$2408,6,FALSE)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VLOOKUP(AOP627,$A$681:$F$2408,6,FALSE)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VLOOKUP(AOY627,$A$681:$F$2408,6,FALSE)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VLOOKUP(APH627,$A$681:$F$2408,6,FALSE)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VLOOKUP(APQ627,$A$681:$F$2408,6,FALSE)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VLOOKUP(APZ627,$A$681:$F$2408,6,FALSE)</f>
        <v>201</v>
      </c>
      <c r="AQD627" s="203" t="s">
        <v>69</v>
      </c>
      <c r="AQE627" s="10">
        <f>AQC627*1.1</f>
        <v>221.10000000000002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1191.95</v>
      </c>
      <c r="I628" s="267"/>
      <c r="J628" s="203"/>
      <c r="K628" s="407"/>
      <c r="M628" s="203"/>
      <c r="N628" s="203"/>
      <c r="O628" s="203"/>
      <c r="P628" s="10"/>
      <c r="Q628" s="10">
        <f>SUM(P623:P627)</f>
        <v>1246.25</v>
      </c>
      <c r="R628" s="267"/>
      <c r="S628" s="203"/>
      <c r="T628" s="264"/>
      <c r="V628" s="203"/>
      <c r="W628" s="203"/>
      <c r="X628" s="203"/>
      <c r="Y628" s="10"/>
      <c r="Z628" s="10">
        <f>SUM(Y623:Y627)</f>
        <v>1179.8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1472.05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1425.4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1521.1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1494.3000000000002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1441.3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1413.85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1307.9000000000001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1545.7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1633.2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1505.65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1693.7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1430.95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1164.9999999999998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1723.05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1286.4499999999998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1632.1999999999998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1627.0500000000002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1220.1500000000001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1491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1527.5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1213.2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1198.1000000000001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2028.45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1119.9000000000001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1213.6500000000001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1411.35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1217.1999999999998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865.4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1142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618.6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1793.55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1253.75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563.40000000000009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720.4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1068.7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1179.7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917.05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1194.5500000000002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632.79999999999995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1324.2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869.6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1253.8500000000001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791.7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1489.2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615.5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1439.75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721.6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1461.7000000000003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1747.75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1650.5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615.20000000000005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1037.7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1053.4000000000001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795.80000000000007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643.09999999999991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844.4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1402.4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929.8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763.6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858.6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1774.9999999999998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1429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1416.8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1199.7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1383.2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1175.3000000000002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696.4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1375.5000000000002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1109.7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1378.4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1111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963.9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1539.1000000000001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819.9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952.90000000000009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1976.1000000000001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1177.5999999999999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1045.7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1163.1000000000001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1547.65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1242.5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1269.9000000000001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1295.5999999999999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922.45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1105.3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656.5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1031.8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1380.25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670.7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1057.3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1040.5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1745.3999999999996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1825.75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1224.2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1018.3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1240.7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980.3</v>
      </c>
      <c r="AQG628" s="273"/>
    </row>
    <row r="629" spans="1:1125" s="14" customFormat="1" ht="15">
      <c r="A629" s="203" t="s">
        <v>90</v>
      </c>
      <c r="B629" s="276" t="s">
        <v>2331</v>
      </c>
      <c r="D629" s="283">
        <f>IF(C629="Kopman",1.6,1)</f>
        <v>1</v>
      </c>
      <c r="E629" s="204">
        <f>VLOOKUP(B629,$A$681:$F$2408,6,FALSE)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2331</v>
      </c>
      <c r="M629" s="283">
        <f>IF(L629="Kopman",1.6,1)</f>
        <v>1</v>
      </c>
      <c r="N629" s="204">
        <f>VLOOKUP(K629,$A$681:$F$2408,6,FALSE)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VLOOKUP(T629,$A$681:$F$2408,6,FALSE)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2331</v>
      </c>
      <c r="AE629" s="283">
        <f>IF(AD629="Kopman",1.6,1)</f>
        <v>1</v>
      </c>
      <c r="AF629" s="204">
        <f>VLOOKUP(AC629,$A$681:$F$2408,6,FALSE)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VLOOKUP(AL629,$A$681:$F$2408,6,FALSE)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VLOOKUP(AU629,$A$681:$F$2408,6,FALSE)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VLOOKUP(BD629,$A$681:$F$2408,6,FALSE)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VLOOKUP(BM629,$A$681:$F$2408,6,FALSE)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VLOOKUP(BV629,$A$681:$F$2408,6,FALSE)</f>
        <v>151</v>
      </c>
      <c r="BZ629" s="203" t="s">
        <v>61</v>
      </c>
      <c r="CA629" s="10">
        <f>BY629*1.5*BX629</f>
        <v>226.5</v>
      </c>
      <c r="CB629" s="10"/>
      <c r="CC629" s="267"/>
      <c r="CD629" s="203" t="s">
        <v>90</v>
      </c>
      <c r="CE629" s="276" t="s">
        <v>2331</v>
      </c>
      <c r="CG629" s="283">
        <f>IF(CF629="Kopman",1.6,1)</f>
        <v>1</v>
      </c>
      <c r="CH629" s="204">
        <f>VLOOKUP(CE629,$A$681:$F$2408,6,FALSE)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2331</v>
      </c>
      <c r="CP629" s="283">
        <f>IF(CO629="Kopman",1.6,1)</f>
        <v>1</v>
      </c>
      <c r="CQ629" s="204">
        <f>VLOOKUP(CN629,$A$681:$F$2408,6,FALSE)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09" t="s">
        <v>578</v>
      </c>
      <c r="CX629" s="408" t="s">
        <v>2017</v>
      </c>
      <c r="CY629" s="283">
        <f>IF(CX629="Kopman",1.6,1)</f>
        <v>1.6</v>
      </c>
      <c r="CZ629" s="204">
        <f>VLOOKUP(CW629,$A$681:$F$2408,6,FALSE)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VLOOKUP(DF629,$A$681:$F$2408,6,FALSE)</f>
        <v>151</v>
      </c>
      <c r="DJ629" s="203" t="s">
        <v>61</v>
      </c>
      <c r="DK629" s="10">
        <f>DI629*1.5*DH629</f>
        <v>226.5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VLOOKUP(DO629,$A$681:$F$2408,6,FALSE)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VLOOKUP(DX629,$A$681:$F$2408,6,FALSE)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2336</v>
      </c>
      <c r="EI629" s="283">
        <f>IF(EH629="Kopman",1.6,1)</f>
        <v>1</v>
      </c>
      <c r="EJ629" s="204">
        <f>VLOOKUP(EG629,$A$681:$F$2408,6,FALSE)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VLOOKUP(EP629,$A$681:$F$2408,6,FALSE)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VLOOKUP(EY629,$A$681:$F$2408,6,FALSE)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578</v>
      </c>
      <c r="FJ629" s="283">
        <f>IF(FI629="Kopman",1.6,1)</f>
        <v>1</v>
      </c>
      <c r="FK629" s="204">
        <f>VLOOKUP(FH629,$A$681:$F$2408,6,FALSE)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VLOOKUP(FQ629,$A$681:$F$2408,6,FALSE)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VLOOKUP(FZ629,$A$681:$F$2408,6,FALSE)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VLOOKUP(GI629,$A$681:$F$2408,6,FALSE)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VLOOKUP(GR629,$A$681:$F$2408,6,FALSE)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2331</v>
      </c>
      <c r="HC629" s="283">
        <f>IF(HB629="Kopman",1.6,1)</f>
        <v>1</v>
      </c>
      <c r="HD629" s="204">
        <f>VLOOKUP(HA629,$A$681:$F$2408,6,FALSE)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VLOOKUP(HJ629,$A$681:$F$2408,6,FALSE)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VLOOKUP(HS629,$A$681:$F$2408,6,FALSE)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VLOOKUP(IB629,$A$681:$F$2408,6,FALSE)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VLOOKUP(IK629,$A$681:$F$2408,6,FALSE)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VLOOKUP(IT629,$A$681:$F$2408,6,FALSE)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VLOOKUP(JC629,$A$681:$F$2408,6,FALSE)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VLOOKUP(JL629,$A$681:$F$2408,6,FALSE)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VLOOKUP(JU629,$A$681:$F$2408,6,FALSE)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VLOOKUP(KD629,$A$681:$F$2408,6,FALSE)</f>
        <v>168</v>
      </c>
      <c r="KH629" s="203" t="s">
        <v>61</v>
      </c>
      <c r="KI629" s="10">
        <f>KG629*1.5*KF629</f>
        <v>252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VLOOKUP(KM629,$A$681:$F$2408,6,FALSE)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VLOOKUP(KV629,$A$681:$F$2408,6,FALSE)</f>
        <v>167</v>
      </c>
      <c r="KZ629" s="203" t="s">
        <v>61</v>
      </c>
      <c r="LA629" s="10">
        <f>KY629*1.5*KX629</f>
        <v>250.5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VLOOKUP(LE629,$A$681:$F$2408,6,FALSE)</f>
        <v>167</v>
      </c>
      <c r="LI629" s="203" t="s">
        <v>61</v>
      </c>
      <c r="LJ629" s="10">
        <f>LH629*1.5*LG629</f>
        <v>250.5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VLOOKUP(LN629,$A$681:$F$2408,6,FALSE)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VLOOKUP(LW629,$A$681:$F$2408,6,FALSE)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VLOOKUP(MF629,$A$681:$F$2408,6,FALSE)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VLOOKUP(MO629,$A$681:$F$2408,6,FALSE)</f>
        <v>288</v>
      </c>
      <c r="MS629" s="203" t="s">
        <v>61</v>
      </c>
      <c r="MT629" s="10">
        <f>MR629*1.5*MQ629</f>
        <v>432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VLOOKUP(MX629,$A$681:$F$2408,6,FALSE)</f>
        <v>151</v>
      </c>
      <c r="NB629" s="203" t="s">
        <v>61</v>
      </c>
      <c r="NC629" s="10">
        <f>NA629*1.5*MZ629</f>
        <v>226.5</v>
      </c>
      <c r="ND629" s="10"/>
      <c r="NE629" s="267"/>
      <c r="NF629" s="203" t="s">
        <v>90</v>
      </c>
      <c r="NG629" s="276" t="s">
        <v>2336</v>
      </c>
      <c r="NI629" s="283">
        <f>IF(NH629="Kopman",1.6,1)</f>
        <v>1</v>
      </c>
      <c r="NJ629" s="204">
        <f>VLOOKUP(NG629,$A$681:$F$2408,6,FALSE)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17" t="s">
        <v>540</v>
      </c>
      <c r="NR629" s="283">
        <f>IF(NQ629="Kopman",1.6,1)</f>
        <v>1</v>
      </c>
      <c r="NS629" s="204">
        <f>VLOOKUP(NP629,$A$681:$F$2408,6,FALSE)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VLOOKUP(NY629,$A$681:$F$2408,6,FALSE)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VLOOKUP(OH629,$A$681:$F$2408,6,FALSE)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540</v>
      </c>
      <c r="OS629" s="283">
        <f>IF(OR629="Kopman",1.6,1)</f>
        <v>1</v>
      </c>
      <c r="OT629" s="204">
        <f>VLOOKUP(OQ629,$A$681:$F$2408,6,FALSE)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1" t="s">
        <v>463</v>
      </c>
      <c r="PB629" s="283">
        <f>IF(PA629="Kopman",1.6,1)</f>
        <v>1</v>
      </c>
      <c r="PC629" s="204">
        <f>VLOOKUP(OZ629,$A$681:$F$2408,6,FALSE)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2331</v>
      </c>
      <c r="PK629" s="283">
        <f>IF(PJ629="Kopman",1.6,1)</f>
        <v>1</v>
      </c>
      <c r="PL629" s="204">
        <f>VLOOKUP(PI629,$A$681:$F$2408,6,FALSE)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VLOOKUP(PR629,$A$681:$F$2408,6,FALSE)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VLOOKUP(QA629,$A$681:$F$2408,6,FALSE)</f>
        <v>167</v>
      </c>
      <c r="QE629" s="203" t="s">
        <v>61</v>
      </c>
      <c r="QF629" s="10">
        <f>QD629*1.5*QC629</f>
        <v>250.5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VLOOKUP(QJ629,$A$681:$F$2408,6,FALSE)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VLOOKUP(QS629,$A$681:$F$2408,6,FALSE)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VLOOKUP(RB629,$A$681:$F$2408,6,FALSE)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VLOOKUP(RK629,$A$681:$F$2408,6,FALSE)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VLOOKUP(RT629,$A$681:$F$2408,6,FALSE)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VLOOKUP(SC629,$A$681:$F$2408,6,FALSE)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670</v>
      </c>
      <c r="SM629" s="408" t="s">
        <v>2017</v>
      </c>
      <c r="SN629" s="283">
        <f>IF(SM629="Kopman",1.6,1)</f>
        <v>1.6</v>
      </c>
      <c r="SO629" s="204">
        <f>VLOOKUP(SL629,$A$681:$F$2408,6,FALSE)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VLOOKUP(SU629,$A$681:$F$2408,6,FALSE)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1" t="s">
        <v>1188</v>
      </c>
      <c r="TF629" s="283">
        <f>IF(TE629="Kopman",1.6,1)</f>
        <v>1</v>
      </c>
      <c r="TG629" s="204">
        <f>VLOOKUP(TD629,$A$681:$F$2408,6,FALSE)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09" t="s">
        <v>691</v>
      </c>
      <c r="TN629" s="408" t="s">
        <v>2017</v>
      </c>
      <c r="TO629" s="283">
        <f>IF(TN629="Kopman",1.6,1)</f>
        <v>1.6</v>
      </c>
      <c r="TP629" s="204">
        <f>VLOOKUP(TM629,$A$681:$F$2408,6,FALSE)</f>
        <v>167</v>
      </c>
      <c r="TQ629" s="203" t="s">
        <v>61</v>
      </c>
      <c r="TR629" s="10">
        <f>TP629*1.5*TO629</f>
        <v>400.8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VLOOKUP(TV629,$A$681:$F$2408,6,FALSE)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VLOOKUP(UE629,$A$681:$F$2408,6,FALSE)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VLOOKUP(UN629,$A$681:$F$2408,6,FALSE)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VLOOKUP(UW629,$A$681:$F$2408,6,FALSE)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VLOOKUP(VF629,$A$681:$F$2408,6,FALSE)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09" t="s">
        <v>2331</v>
      </c>
      <c r="VP629" s="408" t="s">
        <v>2017</v>
      </c>
      <c r="VQ629" s="283">
        <f>IF(VP629="Kopman",1.6,1)</f>
        <v>1.6</v>
      </c>
      <c r="VR629" s="204">
        <f>VLOOKUP(VO629,$A$681:$F$2408,6,FALSE)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VLOOKUP(VX629,$A$681:$F$2408,6,FALSE)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VLOOKUP(WG629,$A$681:$F$2408,6,FALSE)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VLOOKUP(WP629,$A$681:$F$2408,6,FALSE)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VLOOKUP(WY629,$A$681:$F$2408,6,FALSE)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VLOOKUP(XH629,$A$681:$F$2408,6,FALSE)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09" t="s">
        <v>2331</v>
      </c>
      <c r="XR629" s="408" t="s">
        <v>2017</v>
      </c>
      <c r="XS629" s="283">
        <f>IF(XR629="Kopman",1.6,1)</f>
        <v>1.6</v>
      </c>
      <c r="XT629" s="204">
        <f>VLOOKUP(XQ629,$A$681:$F$2408,6,FALSE)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VLOOKUP(XZ629,$A$681:$F$2408,6,FALSE)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VLOOKUP(YI629,$A$681:$F$2408,6,FALSE)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VLOOKUP(YR629,$A$681:$F$2408,6,FALSE)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578</v>
      </c>
      <c r="ZC629" s="283">
        <f>IF(ZB629="Kopman",1.6,1)</f>
        <v>1</v>
      </c>
      <c r="ZD629" s="204">
        <f>VLOOKUP(ZA629,$A$681:$F$2408,6,FALSE)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VLOOKUP(ZJ629,$A$681:$F$2408,6,FALSE)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VLOOKUP(ZS629,$A$681:$F$2408,6,FALSE)</f>
        <v>167</v>
      </c>
      <c r="ZW629" s="203" t="s">
        <v>61</v>
      </c>
      <c r="ZX629" s="10">
        <f>ZV629*1.5*ZU629</f>
        <v>250.5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VLOOKUP(AAB629,$A$681:$F$2408,6,FALSE)</f>
        <v>146</v>
      </c>
      <c r="AAF629" s="203" t="s">
        <v>61</v>
      </c>
      <c r="AAG629" s="10">
        <f>AAE629*1.5*AAD629</f>
        <v>219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VLOOKUP(AAK629,$A$681:$F$2408,6,FALSE)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VLOOKUP(AAT629,$A$681:$F$2408,6,FALSE)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VLOOKUP(ABC629,$A$681:$F$2408,6,FALSE)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VLOOKUP(ABL629,$A$681:$F$2408,6,FALSE)</f>
        <v>146</v>
      </c>
      <c r="ABP629" s="203" t="s">
        <v>61</v>
      </c>
      <c r="ABQ629" s="10">
        <f>ABO629*1.5*ABN629</f>
        <v>219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VLOOKUP(ABU629,$A$681:$F$2408,6,FALSE)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VLOOKUP(ACD629,$A$681:$F$2408,6,FALSE)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VLOOKUP(ACM629,$A$681:$F$2408,6,FALSE)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VLOOKUP(ACV629,$A$681:$F$2408,6,FALSE)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VLOOKUP(ADE629,$A$681:$F$2408,6,FALSE)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VLOOKUP(ADN629,$A$681:$F$2408,6,FALSE)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VLOOKUP(ADW629,$A$681:$F$2408,6,FALSE)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VLOOKUP(AEF629,$A$681:$F$2408,6,FALSE)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VLOOKUP(AEO629,$A$681:$F$2408,6,FALSE)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VLOOKUP(AEX629,$A$681:$F$2408,6,FALSE)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VLOOKUP(AFG629,$A$681:$F$2408,6,FALSE)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VLOOKUP(AFP629,$A$681:$F$2408,6,FALSE)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VLOOKUP(AFY629,$A$681:$F$2408,6,FALSE)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VLOOKUP(AGH629,$A$681:$F$2408,6,FALSE)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VLOOKUP(AGQ629,$A$681:$F$2408,6,FALSE)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VLOOKUP(AGZ629,$A$681:$F$2408,6,FALSE)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VLOOKUP(AHI629,$A$681:$F$2408,6,FALSE)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VLOOKUP(AHR629,$A$681:$F$2408,6,FALSE)</f>
        <v>146</v>
      </c>
      <c r="AHV629" s="203" t="s">
        <v>61</v>
      </c>
      <c r="AHW629" s="10">
        <f>AHU629*1.5*AHT629</f>
        <v>219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VLOOKUP(AIA629,$A$681:$F$2408,6,FALSE)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VLOOKUP(AIJ629,$A$681:$F$2408,6,FALSE)</f>
        <v>272</v>
      </c>
      <c r="AIN629" s="203" t="s">
        <v>61</v>
      </c>
      <c r="AIO629" s="10">
        <f>AIM629*1.5*AIL629</f>
        <v>408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VLOOKUP(AIS629,$A$681:$F$2408,6,FALSE)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1692</v>
      </c>
      <c r="AJC629" s="408" t="s">
        <v>2017</v>
      </c>
      <c r="AJD629" s="283">
        <f>IF(AJC629="Kopman",1.6,1)</f>
        <v>1.6</v>
      </c>
      <c r="AJE629" s="204">
        <f>VLOOKUP(AJB629,$A$681:$F$2408,6,FALSE)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VLOOKUP(AJK629,$A$681:$F$2408,6,FALSE)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24" t="s">
        <v>675</v>
      </c>
      <c r="AJV629" s="283">
        <f>IF(AJU629="Kopman",1.6,1)</f>
        <v>1</v>
      </c>
      <c r="AJW629" s="204">
        <f>VLOOKUP(AJT629,$A$681:$F$2408,6,FALSE)</f>
        <v>70</v>
      </c>
      <c r="AJX629" s="203" t="s">
        <v>61</v>
      </c>
      <c r="AJY629" s="10">
        <f>AJW629*1.5*AJV629</f>
        <v>105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VLOOKUP(AKC629,$A$681:$F$2408,6,FALSE)</f>
        <v>167</v>
      </c>
      <c r="AKG629" s="203" t="s">
        <v>61</v>
      </c>
      <c r="AKH629" s="10">
        <f>AKF629*1.5*AKE629</f>
        <v>250.5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VLOOKUP(AKL629,$A$681:$F$2408,6,FALSE)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VLOOKUP(AKU629,$A$681:$F$2408,6,FALSE)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VLOOKUP(ALD629,$A$681:$F$2408,6,FALSE)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VLOOKUP(ALM629,$A$681:$F$2408,6,FALSE)</f>
        <v>146</v>
      </c>
      <c r="ALQ629" s="203" t="s">
        <v>61</v>
      </c>
      <c r="ALR629" s="10">
        <f>ALP629*1.5*ALO629</f>
        <v>219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VLOOKUP(ALV629,$A$681:$F$2408,6,FALSE)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VLOOKUP(AME629,$A$681:$F$2408,6,FALSE)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VLOOKUP(AMN629,$A$681:$F$2408,6,FALSE)</f>
        <v>167</v>
      </c>
      <c r="AMR629" s="203" t="s">
        <v>61</v>
      </c>
      <c r="AMS629" s="10">
        <f>AMQ629*1.5*AMP629</f>
        <v>250.5</v>
      </c>
      <c r="AMT629" s="10"/>
      <c r="AMU629" s="273"/>
      <c r="AMV629" s="203" t="s">
        <v>90</v>
      </c>
      <c r="AMW629" s="276" t="s">
        <v>2331</v>
      </c>
      <c r="AMY629" s="283">
        <f>IF(AMX629="Kopman",1.6,1)</f>
        <v>1</v>
      </c>
      <c r="AMZ629" s="204">
        <f>VLOOKUP(AMW629,$A$681:$F$2408,6,FALSE)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VLOOKUP(ANF629,$A$681:$F$2408,6,FALSE)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VLOOKUP(ANO629,$A$681:$F$2408,6,FALSE)</f>
        <v>168</v>
      </c>
      <c r="ANS629" s="203" t="s">
        <v>61</v>
      </c>
      <c r="ANT629" s="10">
        <f>ANR629*1.5*ANQ629</f>
        <v>252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VLOOKUP(ANX629,$A$681:$F$2408,6,FALSE)</f>
        <v>167</v>
      </c>
      <c r="AOB629" s="203" t="s">
        <v>61</v>
      </c>
      <c r="AOC629" s="10">
        <f>AOA629*1.5*ANZ629</f>
        <v>250.5</v>
      </c>
      <c r="AOD629" s="10"/>
      <c r="AOE629" s="273"/>
      <c r="AOF629" s="203" t="s">
        <v>90</v>
      </c>
      <c r="AOG629" s="409" t="s">
        <v>463</v>
      </c>
      <c r="AOH629" s="408" t="s">
        <v>2017</v>
      </c>
      <c r="AOI629" s="283">
        <f>IF(AOH629="Kopman",1.6,1)</f>
        <v>1.6</v>
      </c>
      <c r="AOJ629" s="204">
        <f>VLOOKUP(AOG629,$A$681:$F$2408,6,FALSE)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VLOOKUP(AOP629,$A$681:$F$2408,6,FALSE)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VLOOKUP(AOY629,$A$681:$F$2408,6,FALSE)</f>
        <v>167</v>
      </c>
      <c r="APC629" s="203" t="s">
        <v>61</v>
      </c>
      <c r="APD629" s="10">
        <f>APB629*1.5*APA629</f>
        <v>250.5</v>
      </c>
      <c r="APE629" s="10"/>
      <c r="APF629" s="273"/>
      <c r="APG629" s="203" t="s">
        <v>90</v>
      </c>
      <c r="APH629" s="409" t="s">
        <v>691</v>
      </c>
      <c r="API629" s="408" t="s">
        <v>2017</v>
      </c>
      <c r="APJ629" s="283">
        <f>IF(API629="Kopman",1.6,1)</f>
        <v>1.6</v>
      </c>
      <c r="APK629" s="204">
        <f>VLOOKUP(APH629,$A$681:$F$2408,6,FALSE)</f>
        <v>167</v>
      </c>
      <c r="APL629" s="203" t="s">
        <v>61</v>
      </c>
      <c r="APM629" s="10">
        <f>APK629*1.5*APJ629</f>
        <v>400.8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VLOOKUP(APQ629,$A$681:$F$2408,6,FALSE)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VLOOKUP(APZ629,$A$681:$F$2408,6,FALSE)</f>
        <v>167</v>
      </c>
      <c r="AQD629" s="203" t="s">
        <v>61</v>
      </c>
      <c r="AQE629" s="10">
        <f>AQC629*1.5*AQB629</f>
        <v>250.5</v>
      </c>
      <c r="AQF629" s="10"/>
      <c r="AQG629" s="273"/>
    </row>
    <row r="630" spans="1:1125" s="14" customFormat="1" ht="15">
      <c r="A630" s="203" t="s">
        <v>91</v>
      </c>
      <c r="B630" s="276" t="s">
        <v>2336</v>
      </c>
      <c r="D630" s="204"/>
      <c r="E630" s="204">
        <f>VLOOKUP(B630,$A$681:$F$2408,6,FALSE)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VLOOKUP(K630,$A$681:$F$2408,6,FALSE)</f>
        <v>151</v>
      </c>
      <c r="O630" s="203" t="s">
        <v>63</v>
      </c>
      <c r="P630" s="10">
        <f>N630*1.4</f>
        <v>211.39999999999998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VLOOKUP(T630,$A$681:$F$2408,6,FALSE)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VLOOKUP(AC630,$A$681:$F$2408,6,FALSE)</f>
        <v>167</v>
      </c>
      <c r="AG630" s="203" t="s">
        <v>63</v>
      </c>
      <c r="AH630" s="10">
        <f>AF630*1.4</f>
        <v>233.79999999999998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VLOOKUP(AL630,$A$681:$F$2408,6,FALSE)</f>
        <v>167</v>
      </c>
      <c r="AP630" s="203" t="s">
        <v>63</v>
      </c>
      <c r="AQ630" s="10">
        <f>AO630*1.4</f>
        <v>233.79999999999998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VLOOKUP(AU630,$A$681:$F$2408,6,FALSE)</f>
        <v>151</v>
      </c>
      <c r="AY630" s="203" t="s">
        <v>63</v>
      </c>
      <c r="AZ630" s="10">
        <f>AX630*1.4</f>
        <v>211.39999999999998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VLOOKUP(BD630,$A$681:$F$2408,6,FALSE)</f>
        <v>167</v>
      </c>
      <c r="BH630" s="203" t="s">
        <v>63</v>
      </c>
      <c r="BI630" s="10">
        <f>BG630*1.4</f>
        <v>233.79999999999998</v>
      </c>
      <c r="BJ630" s="10"/>
      <c r="BK630" s="267"/>
      <c r="BL630" s="203" t="s">
        <v>91</v>
      </c>
      <c r="BM630" s="276" t="s">
        <v>2331</v>
      </c>
      <c r="BO630" s="204"/>
      <c r="BP630" s="204">
        <f>VLOOKUP(BM630,$A$681:$F$2408,6,FALSE)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VLOOKUP(BV630,$A$681:$F$2408,6,FALSE)</f>
        <v>167</v>
      </c>
      <c r="BZ630" s="203" t="s">
        <v>63</v>
      </c>
      <c r="CA630" s="10">
        <f>BY630*1.4</f>
        <v>233.79999999999998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VLOOKUP(CE630,$A$681:$F$2408,6,FALSE)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VLOOKUP(CN630,$A$681:$F$2408,6,FALSE)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VLOOKUP(CW630,$A$681:$F$2408,6,FALSE)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2331</v>
      </c>
      <c r="DH630" s="204"/>
      <c r="DI630" s="204">
        <f>VLOOKUP(DF630,$A$681:$F$2408,6,FALSE)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VLOOKUP(DO630,$A$681:$F$2408,6,FALSE)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VLOOKUP(DX630,$A$681:$F$2408,6,FALSE)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VLOOKUP(EG630,$A$681:$F$2408,6,FALSE)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VLOOKUP(EP630,$A$681:$F$2408,6,FALSE)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VLOOKUP(EY630,$A$681:$F$2408,6,FALSE)</f>
        <v>167</v>
      </c>
      <c r="FC630" s="203" t="s">
        <v>63</v>
      </c>
      <c r="FD630" s="10">
        <f>FB630*1.4</f>
        <v>233.79999999999998</v>
      </c>
      <c r="FE630" s="10"/>
      <c r="FF630" s="267"/>
      <c r="FG630" s="203" t="s">
        <v>91</v>
      </c>
      <c r="FH630" s="414" t="s">
        <v>691</v>
      </c>
      <c r="FJ630" s="204"/>
      <c r="FK630" s="204">
        <f>VLOOKUP(FH630,$A$681:$F$2408,6,FALSE)</f>
        <v>167</v>
      </c>
      <c r="FL630" s="203" t="s">
        <v>63</v>
      </c>
      <c r="FM630" s="10">
        <f>FK630*1.4</f>
        <v>233.79999999999998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VLOOKUP(FQ630,$A$681:$F$2408,6,FALSE)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VLOOKUP(FZ630,$A$681:$F$2408,6,FALSE)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VLOOKUP(GI630,$A$681:$F$2408,6,FALSE)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2331</v>
      </c>
      <c r="GT630" s="204"/>
      <c r="GU630" s="204">
        <f>VLOOKUP(GR630,$A$681:$F$2408,6,FALSE)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VLOOKUP(HA630,$A$681:$F$2408,6,FALSE)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VLOOKUP(HJ630,$A$681:$F$2408,6,FALSE)</f>
        <v>167</v>
      </c>
      <c r="HN630" s="203" t="s">
        <v>63</v>
      </c>
      <c r="HO630" s="10">
        <f>HM630*1.4</f>
        <v>233.79999999999998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VLOOKUP(HS630,$A$681:$F$2408,6,FALSE)</f>
        <v>167</v>
      </c>
      <c r="HW630" s="203" t="s">
        <v>63</v>
      </c>
      <c r="HX630" s="10">
        <f>HV630*1.4</f>
        <v>233.79999999999998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VLOOKUP(IB630,$A$681:$F$2408,6,FALSE)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VLOOKUP(IK630,$A$681:$F$2408,6,FALSE)</f>
        <v>167</v>
      </c>
      <c r="IO630" s="203" t="s">
        <v>63</v>
      </c>
      <c r="IP630" s="10">
        <f>IN630*1.4</f>
        <v>233.79999999999998</v>
      </c>
      <c r="IQ630" s="10"/>
      <c r="IR630" s="267"/>
      <c r="IS630" s="203" t="s">
        <v>91</v>
      </c>
      <c r="IT630" s="276" t="s">
        <v>2331</v>
      </c>
      <c r="IV630" s="204"/>
      <c r="IW630" s="204">
        <f>VLOOKUP(IT630,$A$681:$F$2408,6,FALSE)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VLOOKUP(JC630,$A$681:$F$2408,6,FALSE)</f>
        <v>91</v>
      </c>
      <c r="JG630" s="203" t="s">
        <v>63</v>
      </c>
      <c r="JH630" s="10">
        <f>JF630*1.4</f>
        <v>127.39999999999999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VLOOKUP(JL630,$A$681:$F$2408,6,FALSE)</f>
        <v>91</v>
      </c>
      <c r="JP630" s="203" t="s">
        <v>63</v>
      </c>
      <c r="JQ630" s="10">
        <f>JO630*1.4</f>
        <v>127.39999999999999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VLOOKUP(JU630,$A$681:$F$2408,6,FALSE)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VLOOKUP(KD630,$A$681:$F$2408,6,FALSE)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VLOOKUP(KM630,$A$681:$F$2408,6,FALSE)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VLOOKUP(KV630,$A$681:$F$2408,6,FALSE)</f>
        <v>85</v>
      </c>
      <c r="KZ630" s="203" t="s">
        <v>63</v>
      </c>
      <c r="LA630" s="10">
        <f>KY630*1.4</f>
        <v>118.99999999999999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VLOOKUP(LE630,$A$681:$F$2408,6,FALSE)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VLOOKUP(LN630,$A$681:$F$2408,6,FALSE)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VLOOKUP(LW630,$A$681:$F$2408,6,FALSE)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VLOOKUP(MF630,$A$681:$F$2408,6,FALSE)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VLOOKUP(MO630,$A$681:$F$2408,6,FALSE)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VLOOKUP(MX630,$A$681:$F$2408,6,FALSE)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VLOOKUP(NG630,$A$681:$F$2408,6,FALSE)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467</v>
      </c>
      <c r="NR630" s="204"/>
      <c r="NS630" s="204">
        <f>VLOOKUP(NP630,$A$681:$F$2408,6,FALSE)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VLOOKUP(NY630,$A$681:$F$2408,6,FALSE)</f>
        <v>146</v>
      </c>
      <c r="OC630" s="203" t="s">
        <v>63</v>
      </c>
      <c r="OD630" s="10">
        <f>OB630*1.4</f>
        <v>204.39999999999998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VLOOKUP(OH630,$A$681:$F$2408,6,FALSE)</f>
        <v>167</v>
      </c>
      <c r="OL630" s="203" t="s">
        <v>63</v>
      </c>
      <c r="OM630" s="10">
        <f>OK630*1.4</f>
        <v>233.79999999999998</v>
      </c>
      <c r="ON630" s="10"/>
      <c r="OO630" s="267"/>
      <c r="OP630" s="203" t="s">
        <v>91</v>
      </c>
      <c r="OQ630" s="417" t="s">
        <v>463</v>
      </c>
      <c r="OS630" s="204"/>
      <c r="OT630" s="204">
        <f>VLOOKUP(OQ630,$A$681:$F$2408,6,FALSE)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1692</v>
      </c>
      <c r="PB630" s="204"/>
      <c r="PC630" s="204">
        <f>VLOOKUP(OZ630,$A$681:$F$2408,6,FALSE)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VLOOKUP(PI630,$A$681:$F$2408,6,FALSE)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VLOOKUP(PR630,$A$681:$F$2408,6,FALSE)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VLOOKUP(QA630,$A$681:$F$2408,6,FALSE)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2331</v>
      </c>
      <c r="QL630" s="204"/>
      <c r="QM630" s="204">
        <f>VLOOKUP(QJ630,$A$681:$F$2408,6,FALSE)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2331</v>
      </c>
      <c r="QU630" s="204"/>
      <c r="QV630" s="204">
        <f>VLOOKUP(QS630,$A$681:$F$2408,6,FALSE)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VLOOKUP(RB630,$A$681:$F$2408,6,FALSE)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VLOOKUP(RK630,$A$681:$F$2408,6,FALSE)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VLOOKUP(RT630,$A$681:$F$2408,6,FALSE)</f>
        <v>167</v>
      </c>
      <c r="RX630" s="203" t="s">
        <v>63</v>
      </c>
      <c r="RY630" s="10">
        <f>RW630*1.4</f>
        <v>233.79999999999998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VLOOKUP(SC630,$A$681:$F$2408,6,FALSE)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VLOOKUP(SL630,$A$681:$F$2408,6,FALSE)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VLOOKUP(SU630,$A$681:$F$2408,6,FALSE)</f>
        <v>99</v>
      </c>
      <c r="SY630" s="203" t="s">
        <v>63</v>
      </c>
      <c r="SZ630" s="10">
        <f>SX630*1.4</f>
        <v>138.6</v>
      </c>
      <c r="TA630" s="10"/>
      <c r="TB630" s="273"/>
      <c r="TC630" s="203" t="s">
        <v>91</v>
      </c>
      <c r="TD630" s="421" t="s">
        <v>441</v>
      </c>
      <c r="TF630" s="204"/>
      <c r="TG630" s="204">
        <f>VLOOKUP(TD630,$A$681:$F$2408,6,FALSE)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463</v>
      </c>
      <c r="TO630" s="204"/>
      <c r="TP630" s="204">
        <f>VLOOKUP(TM630,$A$681:$F$2408,6,FALSE)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VLOOKUP(TV630,$A$681:$F$2408,6,FALSE)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VLOOKUP(UE630,$A$681:$F$2408,6,FALSE)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VLOOKUP(UN630,$A$681:$F$2408,6,FALSE)</f>
        <v>168</v>
      </c>
      <c r="UR630" s="203" t="s">
        <v>63</v>
      </c>
      <c r="US630" s="10">
        <f>UQ630*1.4</f>
        <v>235.2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VLOOKUP(UW630,$A$681:$F$2408,6,FALSE)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VLOOKUP(VF630,$A$681:$F$2408,6,FALSE)</f>
        <v>70</v>
      </c>
      <c r="VJ630" s="203" t="s">
        <v>63</v>
      </c>
      <c r="VK630" s="10">
        <f>VI630*1.4</f>
        <v>98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VLOOKUP(VO630,$A$681:$F$2408,6,FALSE)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VLOOKUP(VX630,$A$681:$F$2408,6,FALSE)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VLOOKUP(WG630,$A$681:$F$2408,6,FALSE)</f>
        <v>70</v>
      </c>
      <c r="WK630" s="203" t="s">
        <v>63</v>
      </c>
      <c r="WL630" s="10">
        <f>WJ630*1.4</f>
        <v>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VLOOKUP(WP630,$A$681:$F$2408,6,FALSE)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VLOOKUP(WY630,$A$681:$F$2408,6,FALSE)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VLOOKUP(XH630,$A$681:$F$2408,6,FALSE)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VLOOKUP(XQ630,$A$681:$F$2408,6,FALSE)</f>
        <v>167</v>
      </c>
      <c r="XU630" s="203" t="s">
        <v>63</v>
      </c>
      <c r="XV630" s="10">
        <f>XT630*1.4</f>
        <v>233.79999999999998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VLOOKUP(XZ630,$A$681:$F$2408,6,FALSE)</f>
        <v>151</v>
      </c>
      <c r="YD630" s="203" t="s">
        <v>63</v>
      </c>
      <c r="YE630" s="10">
        <f>YC630*1.4</f>
        <v>211.39999999999998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VLOOKUP(YI630,$A$681:$F$2408,6,FALSE)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VLOOKUP(YR630,$A$681:$F$2408,6,FALSE)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2331</v>
      </c>
      <c r="ZC630" s="204"/>
      <c r="ZD630" s="204">
        <f>VLOOKUP(ZA630,$A$681:$F$2408,6,FALSE)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VLOOKUP(ZJ630,$A$681:$F$2408,6,FALSE)</f>
        <v>151</v>
      </c>
      <c r="ZN630" s="203" t="s">
        <v>63</v>
      </c>
      <c r="ZO630" s="10">
        <f>ZM630*1.4</f>
        <v>211.39999999999998</v>
      </c>
      <c r="ZQ630" s="273"/>
      <c r="ZR630" s="203" t="s">
        <v>91</v>
      </c>
      <c r="ZS630" s="276" t="s">
        <v>489</v>
      </c>
      <c r="ZU630" s="204"/>
      <c r="ZV630" s="204">
        <f>VLOOKUP(ZS630,$A$681:$F$2408,6,FALSE)</f>
        <v>151</v>
      </c>
      <c r="ZW630" s="203" t="s">
        <v>63</v>
      </c>
      <c r="ZX630" s="10">
        <f>ZV630*1.4</f>
        <v>211.39999999999998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VLOOKUP(AAB630,$A$681:$F$2408,6,FALSE)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VLOOKUP(AAK630,$A$681:$F$2408,6,FALSE)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VLOOKUP(AAT630,$A$681:$F$2408,6,FALSE)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VLOOKUP(ABC630,$A$681:$F$2408,6,FALSE)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VLOOKUP(ABL630,$A$681:$F$2408,6,FALSE)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VLOOKUP(ABU630,$A$681:$F$2408,6,FALSE)</f>
        <v>70</v>
      </c>
      <c r="ABY630" s="203" t="s">
        <v>63</v>
      </c>
      <c r="ABZ630" s="10">
        <f>ABX630*1.4</f>
        <v>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VLOOKUP(ACD630,$A$681:$F$2408,6,FALSE)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VLOOKUP(ACM630,$A$681:$F$2408,6,FALSE)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VLOOKUP(ACV630,$A$681:$F$2408,6,FALSE)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VLOOKUP(ADE630,$A$681:$F$2408,6,FALSE)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VLOOKUP(ADN630,$A$681:$F$2408,6,FALSE)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VLOOKUP(ADW630,$A$681:$F$2408,6,FALSE)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VLOOKUP(AEF630,$A$681:$F$2408,6,FALSE)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VLOOKUP(AEO630,$A$681:$F$2408,6,FALSE)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VLOOKUP(AEX630,$A$681:$F$2408,6,FALSE)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VLOOKUP(AFG630,$A$681:$F$2408,6,FALSE)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VLOOKUP(AFP630,$A$681:$F$2408,6,FALSE)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VLOOKUP(AFY630,$A$681:$F$2408,6,FALSE)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VLOOKUP(AGH630,$A$681:$F$2408,6,FALSE)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VLOOKUP(AGQ630,$A$681:$F$2408,6,FALSE)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VLOOKUP(AGZ630,$A$681:$F$2408,6,FALSE)</f>
        <v>288</v>
      </c>
      <c r="AHD630" s="203" t="s">
        <v>63</v>
      </c>
      <c r="AHE630" s="10">
        <f>AHC630*1.4</f>
        <v>403.2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VLOOKUP(AHI630,$A$681:$F$2408,6,FALSE)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VLOOKUP(AHR630,$A$681:$F$2408,6,FALSE)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VLOOKUP(AIA630,$A$681:$F$2408,6,FALSE)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VLOOKUP(AIJ630,$A$681:$F$2408,6,FALSE)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VLOOKUP(AIS630,$A$681:$F$2408,6,FALSE)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VLOOKUP(AJB630,$A$681:$F$2408,6,FALSE)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VLOOKUP(AJK630,$A$681:$F$2408,6,FALSE)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24" t="s">
        <v>514</v>
      </c>
      <c r="AJV630" s="204"/>
      <c r="AJW630" s="204">
        <f>VLOOKUP(AJT630,$A$681:$F$2408,6,FALSE)</f>
        <v>91</v>
      </c>
      <c r="AJX630" s="203" t="s">
        <v>63</v>
      </c>
      <c r="AJY630" s="10">
        <f>AJW630*1.4</f>
        <v>127.39999999999999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VLOOKUP(AKC630,$A$681:$F$2408,6,FALSE)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VLOOKUP(AKL630,$A$681:$F$2408,6,FALSE)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VLOOKUP(AKU630,$A$681:$F$2408,6,FALSE)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VLOOKUP(ALD630,$A$681:$F$2408,6,FALSE)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VLOOKUP(ALM630,$A$681:$F$2408,6,FALSE)</f>
        <v>167</v>
      </c>
      <c r="ALQ630" s="203" t="s">
        <v>63</v>
      </c>
      <c r="ALR630" s="10">
        <f>ALP630*1.4</f>
        <v>233.79999999999998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VLOOKUP(ALV630,$A$681:$F$2408,6,FALSE)</f>
        <v>167</v>
      </c>
      <c r="ALZ630" s="203" t="s">
        <v>63</v>
      </c>
      <c r="AMA630" s="10">
        <f>ALY630*1.4</f>
        <v>233.79999999999998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VLOOKUP(AME630,$A$681:$F$2408,6,FALSE)</f>
        <v>146</v>
      </c>
      <c r="AMI630" s="203" t="s">
        <v>63</v>
      </c>
      <c r="AMJ630" s="10">
        <f>AMH630*1.4</f>
        <v>204.39999999999998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VLOOKUP(AMN630,$A$681:$F$2408,6,FALSE)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VLOOKUP(AMW630,$A$681:$F$2408,6,FALSE)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VLOOKUP(ANF630,$A$681:$F$2408,6,FALSE)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VLOOKUP(ANO630,$A$681:$F$2408,6,FALSE)</f>
        <v>6</v>
      </c>
      <c r="ANS630" s="203" t="s">
        <v>63</v>
      </c>
      <c r="ANT630" s="10">
        <f>ANR630*1.4</f>
        <v>8.3999999999999986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VLOOKUP(ANX630,$A$681:$F$2408,6,FALSE)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VLOOKUP(AOG630,$A$681:$F$2408,6,FALSE)</f>
        <v>70</v>
      </c>
      <c r="AOK630" s="203" t="s">
        <v>63</v>
      </c>
      <c r="AOL630" s="10">
        <f>AOJ630*1.4</f>
        <v>98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VLOOKUP(AOP630,$A$681:$F$2408,6,FALSE)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VLOOKUP(AOY630,$A$681:$F$2408,6,FALSE)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VLOOKUP(APH630,$A$681:$F$2408,6,FALSE)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VLOOKUP(APQ630,$A$681:$F$2408,6,FALSE)</f>
        <v>167</v>
      </c>
      <c r="APU630" s="203" t="s">
        <v>63</v>
      </c>
      <c r="APV630" s="10">
        <f>APT630*1.4</f>
        <v>233.79999999999998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VLOOKUP(APZ630,$A$681:$F$2408,6,FALSE)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VLOOKUP(B631,$A$681:$F$2408,6,FALSE)</f>
        <v>151</v>
      </c>
      <c r="F631" s="203" t="s">
        <v>65</v>
      </c>
      <c r="G631" s="10">
        <f>E631*1.3</f>
        <v>196.3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VLOOKUP(K631,$A$681:$F$2408,6,FALSE)</f>
        <v>167</v>
      </c>
      <c r="O631" s="203" t="s">
        <v>65</v>
      </c>
      <c r="P631" s="10">
        <f>N631*1.3</f>
        <v>217.1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VLOOKUP(T631,$A$681:$F$2408,6,FALSE)</f>
        <v>167</v>
      </c>
      <c r="X631" s="203" t="s">
        <v>65</v>
      </c>
      <c r="Y631" s="10">
        <f>W631*1.3</f>
        <v>217.1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VLOOKUP(AC631,$A$681:$F$2408,6,FALSE)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2331</v>
      </c>
      <c r="AN631" s="204"/>
      <c r="AO631" s="204">
        <f>VLOOKUP(AL631,$A$681:$F$2408,6,FALSE)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VLOOKUP(AU631,$A$681:$F$2408,6,FALSE)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VLOOKUP(BD631,$A$681:$F$2408,6,FALSE)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VLOOKUP(BM631,$A$681:$F$2408,6,FALSE)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VLOOKUP(BV631,$A$681:$F$2408,6,FALSE)</f>
        <v>288</v>
      </c>
      <c r="BZ631" s="203" t="s">
        <v>65</v>
      </c>
      <c r="CA631" s="10">
        <f>BY631*1.3</f>
        <v>374.40000000000003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VLOOKUP(CE631,$A$681:$F$2408,6,FALSE)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VLOOKUP(CN631,$A$681:$F$2408,6,FALSE)</f>
        <v>151</v>
      </c>
      <c r="CR631" s="203" t="s">
        <v>65</v>
      </c>
      <c r="CS631" s="10">
        <f>CQ631*1.3</f>
        <v>196.3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VLOOKUP(CW631,$A$681:$F$2408,6,FALSE)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VLOOKUP(DF631,$A$681:$F$2408,6,FALSE)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VLOOKUP(DO631,$A$681:$F$2408,6,FALSE)</f>
        <v>151</v>
      </c>
      <c r="DS631" s="203" t="s">
        <v>65</v>
      </c>
      <c r="DT631" s="10">
        <f>DR631*1.3</f>
        <v>196.3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VLOOKUP(DX631,$A$681:$F$2408,6,FALSE)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VLOOKUP(EG631,$A$681:$F$2408,6,FALSE)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VLOOKUP(EP631,$A$681:$F$2408,6,FALSE)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VLOOKUP(EY631,$A$681:$F$2408,6,FALSE)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1188</v>
      </c>
      <c r="FJ631" s="204"/>
      <c r="FK631" s="204">
        <f>VLOOKUP(FH631,$A$681:$F$2408,6,FALSE)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2331</v>
      </c>
      <c r="FS631" s="204"/>
      <c r="FT631" s="204">
        <f>VLOOKUP(FQ631,$A$681:$F$2408,6,FALSE)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2331</v>
      </c>
      <c r="GB631" s="204"/>
      <c r="GC631" s="204">
        <f>VLOOKUP(FZ631,$A$681:$F$2408,6,FALSE)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VLOOKUP(GI631,$A$681:$F$2408,6,FALSE)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2336</v>
      </c>
      <c r="GT631" s="204"/>
      <c r="GU631" s="204">
        <f>VLOOKUP(GR631,$A$681:$F$2408,6,FALSE)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1832</v>
      </c>
      <c r="HC631" s="204"/>
      <c r="HD631" s="204">
        <f>VLOOKUP(HA631,$A$681:$F$2408,6,FALSE)</f>
        <v>59</v>
      </c>
      <c r="HE631" s="203" t="s">
        <v>65</v>
      </c>
      <c r="HF631" s="10">
        <f>HD631*1.3</f>
        <v>76.7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VLOOKUP(HJ631,$A$681:$F$2408,6,FALSE)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VLOOKUP(HS631,$A$681:$F$2408,6,FALSE)</f>
        <v>151</v>
      </c>
      <c r="HW631" s="203" t="s">
        <v>65</v>
      </c>
      <c r="HX631" s="10">
        <f>HV631*1.3</f>
        <v>196.3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VLOOKUP(IB631,$A$681:$F$2408,6,FALSE)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VLOOKUP(IK631,$A$681:$F$2408,6,FALSE)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VLOOKUP(IT631,$A$681:$F$2408,6,FALSE)</f>
        <v>70</v>
      </c>
      <c r="IX631" s="203" t="s">
        <v>65</v>
      </c>
      <c r="IY631" s="10">
        <f>IW631*1.3</f>
        <v>91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VLOOKUP(JC631,$A$681:$F$2408,6,FALSE)</f>
        <v>167</v>
      </c>
      <c r="JG631" s="203" t="s">
        <v>65</v>
      </c>
      <c r="JH631" s="10">
        <f>JF631*1.3</f>
        <v>217.1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VLOOKUP(JL631,$A$681:$F$2408,6,FALSE)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VLOOKUP(JU631,$A$681:$F$2408,6,FALSE)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VLOOKUP(KD631,$A$681:$F$2408,6,FALSE)</f>
        <v>6</v>
      </c>
      <c r="KH631" s="203" t="s">
        <v>65</v>
      </c>
      <c r="KI631" s="10">
        <f>KG631*1.3</f>
        <v>7.8000000000000007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VLOOKUP(KM631,$A$681:$F$2408,6,FALSE)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VLOOKUP(KV631,$A$681:$F$2408,6,FALSE)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VLOOKUP(LE631,$A$681:$F$2408,6,FALSE)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VLOOKUP(LN631,$A$681:$F$2408,6,FALSE)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VLOOKUP(LW631,$A$681:$F$2408,6,FALSE)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VLOOKUP(MF631,$A$681:$F$2408,6,FALSE)</f>
        <v>167</v>
      </c>
      <c r="MJ631" s="203" t="s">
        <v>65</v>
      </c>
      <c r="MK631" s="10">
        <f>MI631*1.3</f>
        <v>217.1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VLOOKUP(MO631,$A$681:$F$2408,6,FALSE)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VLOOKUP(MX631,$A$681:$F$2408,6,FALSE)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VLOOKUP(NG631,$A$681:$F$2408,6,FALSE)</f>
        <v>151</v>
      </c>
      <c r="NK631" s="203" t="s">
        <v>65</v>
      </c>
      <c r="NL631" s="10">
        <f>NJ631*1.3</f>
        <v>196.3</v>
      </c>
      <c r="NM631" s="10"/>
      <c r="NN631" s="267"/>
      <c r="NO631" s="203" t="s">
        <v>92</v>
      </c>
      <c r="NP631" s="417" t="s">
        <v>415</v>
      </c>
      <c r="NR631" s="204"/>
      <c r="NS631" s="204">
        <f>VLOOKUP(NP631,$A$681:$F$2408,6,FALSE)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VLOOKUP(NY631,$A$681:$F$2408,6,FALSE)</f>
        <v>167</v>
      </c>
      <c r="OC631" s="203" t="s">
        <v>65</v>
      </c>
      <c r="OD631" s="10">
        <f>OB631*1.3</f>
        <v>217.1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VLOOKUP(OH631,$A$681:$F$2408,6,FALSE)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615</v>
      </c>
      <c r="OS631" s="204"/>
      <c r="OT631" s="204">
        <f>VLOOKUP(OQ631,$A$681:$F$2408,6,FALSE)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1" t="s">
        <v>2331</v>
      </c>
      <c r="PB631" s="204"/>
      <c r="PC631" s="204">
        <f>VLOOKUP(OZ631,$A$681:$F$2408,6,FALSE)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VLOOKUP(PI631,$A$681:$F$2408,6,FALSE)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VLOOKUP(PR631,$A$681:$F$2408,6,FALSE)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VLOOKUP(QA631,$A$681:$F$2408,6,FALSE)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VLOOKUP(QJ631,$A$681:$F$2408,6,FALSE)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VLOOKUP(QS631,$A$681:$F$2408,6,FALSE)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VLOOKUP(RB631,$A$681:$F$2408,6,FALSE)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VLOOKUP(RK631,$A$681:$F$2408,6,FALSE)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VLOOKUP(RT631,$A$681:$F$2408,6,FALSE)</f>
        <v>151</v>
      </c>
      <c r="RX631" s="203" t="s">
        <v>65</v>
      </c>
      <c r="RY631" s="10">
        <f>RW631*1.3</f>
        <v>196.3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VLOOKUP(SC631,$A$681:$F$2408,6,FALSE)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2331</v>
      </c>
      <c r="SN631" s="204"/>
      <c r="SO631" s="204">
        <f>VLOOKUP(SL631,$A$681:$F$2408,6,FALSE)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VLOOKUP(SU631,$A$681:$F$2408,6,FALSE)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1" t="s">
        <v>463</v>
      </c>
      <c r="TF631" s="204"/>
      <c r="TG631" s="204">
        <f>VLOOKUP(TD631,$A$681:$F$2408,6,FALSE)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627</v>
      </c>
      <c r="TO631" s="204"/>
      <c r="TP631" s="204">
        <f>VLOOKUP(TM631,$A$681:$F$2408,6,FALSE)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VLOOKUP(TV631,$A$681:$F$2408,6,FALSE)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VLOOKUP(UE631,$A$681:$F$2408,6,FALSE)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VLOOKUP(UN631,$A$681:$F$2408,6,FALSE)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VLOOKUP(UW631,$A$681:$F$2408,6,FALSE)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2331</v>
      </c>
      <c r="VH631" s="204"/>
      <c r="VI631" s="204">
        <f>VLOOKUP(VF631,$A$681:$F$2408,6,FALSE)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VLOOKUP(VO631,$A$681:$F$2408,6,FALSE)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VLOOKUP(VX631,$A$681:$F$2408,6,FALSE)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VLOOKUP(WG631,$A$681:$F$2408,6,FALSE)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VLOOKUP(WP631,$A$681:$F$2408,6,FALSE)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VLOOKUP(WY631,$A$681:$F$2408,6,FALSE)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VLOOKUP(XH631,$A$681:$F$2408,6,FALSE)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VLOOKUP(XQ631,$A$681:$F$2408,6,FALSE)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VLOOKUP(XZ631,$A$681:$F$2408,6,FALSE)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VLOOKUP(YI631,$A$681:$F$2408,6,FALSE)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VLOOKUP(YR631,$A$681:$F$2408,6,FALSE)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1703</v>
      </c>
      <c r="ZC631" s="204"/>
      <c r="ZD631" s="204">
        <f>VLOOKUP(ZA631,$A$681:$F$2408,6,FALSE)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VLOOKUP(ZJ631,$A$681:$F$2408,6,FALSE)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VLOOKUP(ZS631,$A$681:$F$2408,6,FALSE)</f>
        <v>6</v>
      </c>
      <c r="ZW631" s="203" t="s">
        <v>65</v>
      </c>
      <c r="ZX631" s="10">
        <f>ZV631*1.3</f>
        <v>7.8000000000000007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VLOOKUP(AAB631,$A$681:$F$2408,6,FALSE)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VLOOKUP(AAK631,$A$681:$F$2408,6,FALSE)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VLOOKUP(AAT631,$A$681:$F$2408,6,FALSE)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VLOOKUP(ABC631,$A$681:$F$2408,6,FALSE)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VLOOKUP(ABL631,$A$681:$F$2408,6,FALSE)</f>
        <v>272</v>
      </c>
      <c r="ABP631" s="203" t="s">
        <v>65</v>
      </c>
      <c r="ABQ631" s="10">
        <f>ABO631*1.3</f>
        <v>353.6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VLOOKUP(ABU631,$A$681:$F$2408,6,FALSE)</f>
        <v>288</v>
      </c>
      <c r="ABY631" s="203" t="s">
        <v>65</v>
      </c>
      <c r="ABZ631" s="10">
        <f>ABX631*1.3</f>
        <v>374.40000000000003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VLOOKUP(ACD631,$A$681:$F$2408,6,FALSE)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VLOOKUP(ACM631,$A$681:$F$2408,6,FALSE)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VLOOKUP(ACV631,$A$681:$F$2408,6,FALSE)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VLOOKUP(ADE631,$A$681:$F$2408,6,FALSE)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VLOOKUP(ADN631,$A$681:$F$2408,6,FALSE)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VLOOKUP(ADW631,$A$681:$F$2408,6,FALSE)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VLOOKUP(AEF631,$A$681:$F$2408,6,FALSE)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VLOOKUP(AEO631,$A$681:$F$2408,6,FALSE)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VLOOKUP(AEX631,$A$681:$F$2408,6,FALSE)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VLOOKUP(AFG631,$A$681:$F$2408,6,FALSE)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VLOOKUP(AFP631,$A$681:$F$2408,6,FALSE)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VLOOKUP(AFY631,$A$681:$F$2408,6,FALSE)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VLOOKUP(AGH631,$A$681:$F$2408,6,FALSE)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VLOOKUP(AGQ631,$A$681:$F$2408,6,FALSE)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VLOOKUP(AGZ631,$A$681:$F$2408,6,FALSE)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VLOOKUP(AHI631,$A$681:$F$2408,6,FALSE)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VLOOKUP(AHR631,$A$681:$F$2408,6,FALSE)</f>
        <v>151</v>
      </c>
      <c r="AHV631" s="203" t="s">
        <v>65</v>
      </c>
      <c r="AHW631" s="10">
        <f>AHU631*1.3</f>
        <v>196.3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VLOOKUP(AIA631,$A$681:$F$2408,6,FALSE)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VLOOKUP(AIJ631,$A$681:$F$2408,6,FALSE)</f>
        <v>167</v>
      </c>
      <c r="AIN631" s="203" t="s">
        <v>65</v>
      </c>
      <c r="AIO631" s="10">
        <f>AIM631*1.3</f>
        <v>217.1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VLOOKUP(AIS631,$A$681:$F$2408,6,FALSE)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VLOOKUP(AJB631,$A$681:$F$2408,6,FALSE)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VLOOKUP(AJK631,$A$681:$F$2408,6,FALSE)</f>
        <v>167</v>
      </c>
      <c r="AJO631" s="203" t="s">
        <v>65</v>
      </c>
      <c r="AJP631" s="10">
        <f>AJN631*1.3</f>
        <v>217.1</v>
      </c>
      <c r="AJQ631" s="10"/>
      <c r="AJR631" s="273"/>
      <c r="AJS631" s="203" t="s">
        <v>92</v>
      </c>
      <c r="AJT631" s="424" t="s">
        <v>610</v>
      </c>
      <c r="AJV631" s="204"/>
      <c r="AJW631" s="204">
        <f>VLOOKUP(AJT631,$A$681:$F$2408,6,FALSE)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VLOOKUP(AKC631,$A$681:$F$2408,6,FALSE)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VLOOKUP(AKL631,$A$681:$F$2408,6,FALSE)</f>
        <v>167</v>
      </c>
      <c r="AKP631" s="203" t="s">
        <v>65</v>
      </c>
      <c r="AKQ631" s="10">
        <f>AKO631*1.3</f>
        <v>217.1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VLOOKUP(AKU631,$A$681:$F$2408,6,FALSE)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VLOOKUP(ALD631,$A$681:$F$2408,6,FALSE)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VLOOKUP(ALM631,$A$681:$F$2408,6,FALSE)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VLOOKUP(ALV631,$A$681:$F$2408,6,FALSE)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VLOOKUP(AME631,$A$681:$F$2408,6,FALSE)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VLOOKUP(AMN631,$A$681:$F$2408,6,FALSE)</f>
        <v>272</v>
      </c>
      <c r="AMR631" s="203" t="s">
        <v>65</v>
      </c>
      <c r="AMS631" s="10">
        <f>AMQ631*1.3</f>
        <v>353.6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VLOOKUP(AMW631,$A$681:$F$2408,6,FALSE)</f>
        <v>167</v>
      </c>
      <c r="ANA631" s="203" t="s">
        <v>65</v>
      </c>
      <c r="ANB631" s="10">
        <f>AMZ631*1.3</f>
        <v>217.1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VLOOKUP(ANF631,$A$681:$F$2408,6,FALSE)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VLOOKUP(ANO631,$A$681:$F$2408,6,FALSE)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VLOOKUP(ANX631,$A$681:$F$2408,6,FALSE)</f>
        <v>288</v>
      </c>
      <c r="AOB631" s="203" t="s">
        <v>65</v>
      </c>
      <c r="AOC631" s="10">
        <f>AOA631*1.3</f>
        <v>374.40000000000003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VLOOKUP(AOG631,$A$681:$F$2408,6,FALSE)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VLOOKUP(AOP631,$A$681:$F$2408,6,FALSE)</f>
        <v>167</v>
      </c>
      <c r="AOT631" s="203" t="s">
        <v>65</v>
      </c>
      <c r="AOU631" s="10">
        <f>AOS631*1.3</f>
        <v>217.1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VLOOKUP(AOY631,$A$681:$F$2408,6,FALSE)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VLOOKUP(APH631,$A$681:$F$2408,6,FALSE)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VLOOKUP(APQ631,$A$681:$F$2408,6,FALSE)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2331</v>
      </c>
      <c r="AQB631" s="204"/>
      <c r="AQC631" s="204">
        <f>VLOOKUP(APZ631,$A$681:$F$2408,6,FALSE)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VLOOKUP(B632,$A$681:$F$2408,6,FALSE)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VLOOKUP(K632,$A$681:$F$2408,6,FALSE)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2331</v>
      </c>
      <c r="V632" s="204"/>
      <c r="W632" s="204">
        <f>VLOOKUP(T632,$A$681:$F$2408,6,FALSE)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VLOOKUP(AC632,$A$681:$F$2408,6,FALSE)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VLOOKUP(AL632,$A$681:$F$2408,6,FALSE)</f>
        <v>151</v>
      </c>
      <c r="AP632" s="203" t="s">
        <v>67</v>
      </c>
      <c r="AQ632" s="10">
        <f>AO632*1.2</f>
        <v>181.2</v>
      </c>
      <c r="AR632" s="10"/>
      <c r="AS632" s="267"/>
      <c r="AT632" s="203" t="s">
        <v>93</v>
      </c>
      <c r="AU632" s="276" t="s">
        <v>2336</v>
      </c>
      <c r="AW632" s="204"/>
      <c r="AX632" s="204">
        <f>VLOOKUP(AU632,$A$681:$F$2408,6,FALSE)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VLOOKUP(BD632,$A$681:$F$2408,6,FALSE)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VLOOKUP(BM632,$A$681:$F$2408,6,FALSE)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2336</v>
      </c>
      <c r="BX632" s="204"/>
      <c r="BY632" s="204">
        <f>VLOOKUP(BV632,$A$681:$F$2408,6,FALSE)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VLOOKUP(CE632,$A$681:$F$2408,6,FALSE)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VLOOKUP(CN632,$A$681:$F$2408,6,FALSE)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2331</v>
      </c>
      <c r="CY632" s="204"/>
      <c r="CZ632" s="204">
        <f>VLOOKUP(CW632,$A$681:$F$2408,6,FALSE)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VLOOKUP(DF632,$A$681:$F$2408,6,FALSE)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VLOOKUP(DO632,$A$681:$F$2408,6,FALSE)</f>
        <v>167</v>
      </c>
      <c r="DS632" s="203" t="s">
        <v>67</v>
      </c>
      <c r="DT632" s="10">
        <f>DR632*1.2</f>
        <v>200.4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VLOOKUP(DX632,$A$681:$F$2408,6,FALSE)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VLOOKUP(EG632,$A$681:$F$2408,6,FALSE)</f>
        <v>167</v>
      </c>
      <c r="EK632" s="203" t="s">
        <v>67</v>
      </c>
      <c r="EL632" s="10">
        <f>EJ632*1.2</f>
        <v>200.4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VLOOKUP(EP632,$A$681:$F$2408,6,FALSE)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VLOOKUP(EY632,$A$681:$F$2408,6,FALSE)</f>
        <v>151</v>
      </c>
      <c r="FC632" s="203" t="s">
        <v>67</v>
      </c>
      <c r="FD632" s="10">
        <f>FB632*1.2</f>
        <v>181.2</v>
      </c>
      <c r="FE632" s="10"/>
      <c r="FF632" s="267"/>
      <c r="FG632" s="203" t="s">
        <v>93</v>
      </c>
      <c r="FH632" s="414" t="s">
        <v>1692</v>
      </c>
      <c r="FJ632" s="204"/>
      <c r="FK632" s="204">
        <f>VLOOKUP(FH632,$A$681:$F$2408,6,FALSE)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2336</v>
      </c>
      <c r="FS632" s="204"/>
      <c r="FT632" s="204">
        <f>VLOOKUP(FQ632,$A$681:$F$2408,6,FALSE)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VLOOKUP(FZ632,$A$681:$F$2408,6,FALSE)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VLOOKUP(GI632,$A$681:$F$2408,6,FALSE)</f>
        <v>288</v>
      </c>
      <c r="GM632" s="203" t="s">
        <v>67</v>
      </c>
      <c r="GN632" s="10">
        <f>GL632*1.2</f>
        <v>345.59999999999997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VLOOKUP(GR632,$A$681:$F$2408,6,FALSE)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VLOOKUP(HA632,$A$681:$F$2408,6,FALSE)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VLOOKUP(HJ632,$A$681:$F$2408,6,FALSE)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VLOOKUP(HS632,$A$681:$F$2408,6,FALSE)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VLOOKUP(IB632,$A$681:$F$2408,6,FALSE)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VLOOKUP(IK632,$A$681:$F$2408,6,FALSE)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VLOOKUP(IT632,$A$681:$F$2408,6,FALSE)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VLOOKUP(JC632,$A$681:$F$2408,6,FALSE)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VLOOKUP(JL632,$A$681:$F$2408,6,FALSE)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2331</v>
      </c>
      <c r="JW632" s="204"/>
      <c r="JX632" s="204">
        <f>VLOOKUP(JU632,$A$681:$F$2408,6,FALSE)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VLOOKUP(KD632,$A$681:$F$2408,6,FALSE)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VLOOKUP(KM632,$A$681:$F$2408,6,FALSE)</f>
        <v>168</v>
      </c>
      <c r="KQ632" s="203" t="s">
        <v>67</v>
      </c>
      <c r="KR632" s="10">
        <f>KP632*1.2</f>
        <v>201.6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VLOOKUP(KV632,$A$681:$F$2408,6,FALSE)</f>
        <v>272</v>
      </c>
      <c r="KZ632" s="203" t="s">
        <v>67</v>
      </c>
      <c r="LA632" s="10">
        <f>KY632*1.2</f>
        <v>326.39999999999998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VLOOKUP(LE632,$A$681:$F$2408,6,FALSE)</f>
        <v>91</v>
      </c>
      <c r="LI632" s="203" t="s">
        <v>67</v>
      </c>
      <c r="LJ632" s="10">
        <f>LH632*1.2</f>
        <v>109.2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VLOOKUP(LN632,$A$681:$F$2408,6,FALSE)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VLOOKUP(LW632,$A$681:$F$2408,6,FALSE)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VLOOKUP(MF632,$A$681:$F$2408,6,FALSE)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VLOOKUP(MO632,$A$681:$F$2408,6,FALSE)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VLOOKUP(MX632,$A$681:$F$2408,6,FALSE)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VLOOKUP(NG632,$A$681:$F$2408,6,FALSE)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457</v>
      </c>
      <c r="NR632" s="204"/>
      <c r="NS632" s="204">
        <f>VLOOKUP(NP632,$A$681:$F$2408,6,FALSE)</f>
        <v>288</v>
      </c>
      <c r="NT632" s="203" t="s">
        <v>67</v>
      </c>
      <c r="NU632" s="10">
        <f>NS632*1.2</f>
        <v>345.59999999999997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VLOOKUP(NY632,$A$681:$F$2408,6,FALSE)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VLOOKUP(OH632,$A$681:$F$2408,6,FALSE)</f>
        <v>151</v>
      </c>
      <c r="OL632" s="203" t="s">
        <v>67</v>
      </c>
      <c r="OM632" s="10">
        <f>OK632*1.2</f>
        <v>181.2</v>
      </c>
      <c r="ON632" s="10"/>
      <c r="OO632" s="267"/>
      <c r="OP632" s="203" t="s">
        <v>93</v>
      </c>
      <c r="OQ632" s="417" t="s">
        <v>475</v>
      </c>
      <c r="OS632" s="204"/>
      <c r="OT632" s="204">
        <f>VLOOKUP(OQ632,$A$681:$F$2408,6,FALSE)</f>
        <v>168</v>
      </c>
      <c r="OU632" s="203" t="s">
        <v>67</v>
      </c>
      <c r="OV632" s="10">
        <f>OT632*1.2</f>
        <v>201.6</v>
      </c>
      <c r="OW632" s="10"/>
      <c r="OX632" s="267"/>
      <c r="OY632" s="203" t="s">
        <v>93</v>
      </c>
      <c r="OZ632" s="421" t="s">
        <v>1718</v>
      </c>
      <c r="PB632" s="204"/>
      <c r="PC632" s="204">
        <f>VLOOKUP(OZ632,$A$681:$F$2408,6,FALSE)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VLOOKUP(PI632,$A$681:$F$2408,6,FALSE)</f>
        <v>167</v>
      </c>
      <c r="PM632" s="203" t="s">
        <v>67</v>
      </c>
      <c r="PN632" s="10">
        <f>PL632*1.2</f>
        <v>200.4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VLOOKUP(PR632,$A$681:$F$2408,6,FALSE)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VLOOKUP(QA632,$A$681:$F$2408,6,FALSE)</f>
        <v>288</v>
      </c>
      <c r="QE632" s="203" t="s">
        <v>67</v>
      </c>
      <c r="QF632" s="10">
        <f>QD632*1.2</f>
        <v>345.59999999999997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VLOOKUP(QJ632,$A$681:$F$2408,6,FALSE)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VLOOKUP(QS632,$A$681:$F$2408,6,FALSE)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VLOOKUP(RB632,$A$681:$F$2408,6,FALSE)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VLOOKUP(RK632,$A$681:$F$2408,6,FALSE)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VLOOKUP(RT632,$A$681:$F$2408,6,FALSE)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VLOOKUP(SC632,$A$681:$F$2408,6,FALSE)</f>
        <v>288</v>
      </c>
      <c r="SG632" s="203" t="s">
        <v>67</v>
      </c>
      <c r="SH632" s="10">
        <f>SF632*1.2</f>
        <v>345.59999999999997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VLOOKUP(SL632,$A$681:$F$2408,6,FALSE)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VLOOKUP(SU632,$A$681:$F$2408,6,FALSE)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415</v>
      </c>
      <c r="TF632" s="204"/>
      <c r="TG632" s="204">
        <f>VLOOKUP(TD632,$A$681:$F$2408,6,FALSE)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1718</v>
      </c>
      <c r="TO632" s="204"/>
      <c r="TP632" s="204">
        <f>VLOOKUP(TM632,$A$681:$F$2408,6,FALSE)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1832</v>
      </c>
      <c r="TX632" s="204"/>
      <c r="TY632" s="204">
        <f>VLOOKUP(TV632,$A$681:$F$2408,6,FALSE)</f>
        <v>59</v>
      </c>
      <c r="TZ632" s="203" t="s">
        <v>67</v>
      </c>
      <c r="UA632" s="10">
        <f>TY632*1.2</f>
        <v>70.8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VLOOKUP(UE632,$A$681:$F$2408,6,FALSE)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VLOOKUP(UN632,$A$681:$F$2408,6,FALSE)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VLOOKUP(UW632,$A$681:$F$2408,6,FALSE)</f>
        <v>168</v>
      </c>
      <c r="VA632" s="203" t="s">
        <v>67</v>
      </c>
      <c r="VB632" s="10">
        <f>UZ632*1.2</f>
        <v>201.6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VLOOKUP(VF632,$A$681:$F$2408,6,FALSE)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VLOOKUP(VO632,$A$681:$F$2408,6,FALSE)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VLOOKUP(VX632,$A$681:$F$2408,6,FALSE)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VLOOKUP(WG632,$A$681:$F$2408,6,FALSE)</f>
        <v>146</v>
      </c>
      <c r="WK632" s="203" t="s">
        <v>67</v>
      </c>
      <c r="WL632" s="10">
        <f>WJ632*1.2</f>
        <v>175.2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VLOOKUP(WP632,$A$681:$F$2408,6,FALSE)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VLOOKUP(WY632,$A$681:$F$2408,6,FALSE)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VLOOKUP(XH632,$A$681:$F$2408,6,FALSE)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VLOOKUP(XQ632,$A$681:$F$2408,6,FALSE)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VLOOKUP(XZ632,$A$681:$F$2408,6,FALSE)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VLOOKUP(YI632,$A$681:$F$2408,6,FALSE)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VLOOKUP(YR632,$A$681:$F$2408,6,FALSE)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1188</v>
      </c>
      <c r="ZC632" s="204"/>
      <c r="ZD632" s="204">
        <f>VLOOKUP(ZA632,$A$681:$F$2408,6,FALSE)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514</v>
      </c>
      <c r="ZL632" s="204"/>
      <c r="ZM632" s="204">
        <f>VLOOKUP(ZJ632,$A$681:$F$2408,6,FALSE)</f>
        <v>91</v>
      </c>
      <c r="ZN632" s="203" t="s">
        <v>67</v>
      </c>
      <c r="ZO632" s="10">
        <f>ZM632*1.2</f>
        <v>109.2</v>
      </c>
      <c r="ZQ632" s="273"/>
      <c r="ZR632" s="203" t="s">
        <v>93</v>
      </c>
      <c r="ZS632" s="276" t="s">
        <v>578</v>
      </c>
      <c r="ZU632" s="204"/>
      <c r="ZV632" s="204">
        <f>VLOOKUP(ZS632,$A$681:$F$2408,6,FALSE)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VLOOKUP(AAB632,$A$681:$F$2408,6,FALSE)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VLOOKUP(AAK632,$A$681:$F$2408,6,FALSE)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VLOOKUP(AAT632,$A$681:$F$2408,6,FALSE)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VLOOKUP(ABC632,$A$681:$F$2408,6,FALSE)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VLOOKUP(ABL632,$A$681:$F$2408,6,FALSE)</f>
        <v>91</v>
      </c>
      <c r="ABP632" s="203" t="s">
        <v>67</v>
      </c>
      <c r="ABQ632" s="10">
        <f>ABO632*1.2</f>
        <v>109.2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VLOOKUP(ABU632,$A$681:$F$2408,6,FALSE)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VLOOKUP(ACD632,$A$681:$F$2408,6,FALSE)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VLOOKUP(ACM632,$A$681:$F$2408,6,FALSE)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VLOOKUP(ACV632,$A$681:$F$2408,6,FALSE)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VLOOKUP(ADE632,$A$681:$F$2408,6,FALSE)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VLOOKUP(ADN632,$A$681:$F$2408,6,FALSE)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VLOOKUP(ADW632,$A$681:$F$2408,6,FALSE)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VLOOKUP(AEF632,$A$681:$F$2408,6,FALSE)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VLOOKUP(AEO632,$A$681:$F$2408,6,FALSE)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VLOOKUP(AEX632,$A$681:$F$2408,6,FALSE)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VLOOKUP(AFG632,$A$681:$F$2408,6,FALSE)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VLOOKUP(AFP632,$A$681:$F$2408,6,FALSE)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VLOOKUP(AFY632,$A$681:$F$2408,6,FALSE)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VLOOKUP(AGH632,$A$681:$F$2408,6,FALSE)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VLOOKUP(AGQ632,$A$681:$F$2408,6,FALSE)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VLOOKUP(AGZ632,$A$681:$F$2408,6,FALSE)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VLOOKUP(AHI632,$A$681:$F$2408,6,FALSE)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2331</v>
      </c>
      <c r="AHT632" s="204"/>
      <c r="AHU632" s="204">
        <f>VLOOKUP(AHR632,$A$681:$F$2408,6,FALSE)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VLOOKUP(AIA632,$A$681:$F$2408,6,FALSE)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VLOOKUP(AIJ632,$A$681:$F$2408,6,FALSE)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VLOOKUP(AIS632,$A$681:$F$2408,6,FALSE)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VLOOKUP(AJB632,$A$681:$F$2408,6,FALSE)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VLOOKUP(AJK632,$A$681:$F$2408,6,FALSE)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1692</v>
      </c>
      <c r="AJV632" s="204"/>
      <c r="AJW632" s="204">
        <f>VLOOKUP(AJT632,$A$681:$F$2408,6,FALSE)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VLOOKUP(AKC632,$A$681:$F$2408,6,FALSE)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VLOOKUP(AKL632,$A$681:$F$2408,6,FALSE)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VLOOKUP(AKU632,$A$681:$F$2408,6,FALSE)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VLOOKUP(ALD632,$A$681:$F$2408,6,FALSE)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VLOOKUP(ALM632,$A$681:$F$2408,6,FALSE)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VLOOKUP(ALV632,$A$681:$F$2408,6,FALSE)</f>
        <v>151</v>
      </c>
      <c r="ALZ632" s="203" t="s">
        <v>67</v>
      </c>
      <c r="AMA632" s="10">
        <f>ALY632*1.2</f>
        <v>181.2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VLOOKUP(AME632,$A$681:$F$2408,6,FALSE)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VLOOKUP(AMN632,$A$681:$F$2408,6,FALSE)</f>
        <v>99</v>
      </c>
      <c r="AMR632" s="203" t="s">
        <v>67</v>
      </c>
      <c r="AMS632" s="10">
        <f>AMQ632*1.2</f>
        <v>118.8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VLOOKUP(AMW632,$A$681:$F$2408,6,FALSE)</f>
        <v>6</v>
      </c>
      <c r="ANA632" s="203" t="s">
        <v>67</v>
      </c>
      <c r="ANB632" s="10">
        <f>AMZ632*1.2</f>
        <v>7.1999999999999993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VLOOKUP(ANF632,$A$681:$F$2408,6,FALSE)</f>
        <v>167</v>
      </c>
      <c r="ANJ632" s="203" t="s">
        <v>67</v>
      </c>
      <c r="ANK632" s="10">
        <f>ANI632*1.2</f>
        <v>200.4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VLOOKUP(ANO632,$A$681:$F$2408,6,FALSE)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VLOOKUP(ANX632,$A$681:$F$2408,6,FALSE)</f>
        <v>151</v>
      </c>
      <c r="AOB632" s="203" t="s">
        <v>67</v>
      </c>
      <c r="AOC632" s="10">
        <f>AOA632*1.2</f>
        <v>181.2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VLOOKUP(AOG632,$A$681:$F$2408,6,FALSE)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2331</v>
      </c>
      <c r="AOR632" s="204"/>
      <c r="AOS632" s="204">
        <f>VLOOKUP(AOP632,$A$681:$F$2408,6,FALSE)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VLOOKUP(AOY632,$A$681:$F$2408,6,FALSE)</f>
        <v>6</v>
      </c>
      <c r="APC632" s="203" t="s">
        <v>67</v>
      </c>
      <c r="APD632" s="10">
        <f>APB632*1.2</f>
        <v>7.1999999999999993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VLOOKUP(APH632,$A$681:$F$2408,6,FALSE)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VLOOKUP(APQ632,$A$681:$F$2408,6,FALSE)</f>
        <v>168</v>
      </c>
      <c r="APU632" s="203" t="s">
        <v>67</v>
      </c>
      <c r="APV632" s="10">
        <f>APT632*1.2</f>
        <v>201.6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VLOOKUP(APZ632,$A$681:$F$2408,6,FALSE)</f>
        <v>6</v>
      </c>
      <c r="AQD632" s="203" t="s">
        <v>67</v>
      </c>
      <c r="AQE632" s="10">
        <f>AQC632*1.2</f>
        <v>7.1999999999999993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VLOOKUP(B633,$A$681:$F$2408,6,FALSE)</f>
        <v>167</v>
      </c>
      <c r="F633" s="203" t="s">
        <v>69</v>
      </c>
      <c r="G633" s="10">
        <f>E633*1.1</f>
        <v>183.70000000000002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VLOOKUP(K633,$A$681:$F$2408,6,FALSE)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VLOOKUP(T633,$A$681:$F$2408,6,FALSE)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VLOOKUP(AC633,$A$681:$F$2408,6,FALSE)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VLOOKUP(AL633,$A$681:$F$2408,6,FALSE)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VLOOKUP(AU633,$A$681:$F$2408,6,FALSE)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VLOOKUP(BD633,$A$681:$F$2408,6,FALSE)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VLOOKUP(BM633,$A$681:$F$2408,6,FALSE)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2331</v>
      </c>
      <c r="BX633" s="204"/>
      <c r="BY633" s="204">
        <f>VLOOKUP(BV633,$A$681:$F$2408,6,FALSE)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VLOOKUP(CE633,$A$681:$F$2408,6,FALSE)</f>
        <v>146</v>
      </c>
      <c r="CI633" s="203" t="s">
        <v>69</v>
      </c>
      <c r="CJ633" s="10">
        <f>CH633*1.1</f>
        <v>160.60000000000002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VLOOKUP(CN633,$A$681:$F$2408,6,FALSE)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VLOOKUP(CW633,$A$681:$F$2408,6,FALSE)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VLOOKUP(DF633,$A$681:$F$2408,6,FALSE)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VLOOKUP(DO633,$A$681:$F$2408,6,FALSE)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VLOOKUP(DX633,$A$681:$F$2408,6,FALSE)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VLOOKUP(EG633,$A$681:$F$2408,6,FALSE)</f>
        <v>91</v>
      </c>
      <c r="EK633" s="203" t="s">
        <v>69</v>
      </c>
      <c r="EL633" s="10">
        <f>EJ633*1.1</f>
        <v>100.10000000000001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VLOOKUP(EP633,$A$681:$F$2408,6,FALSE)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2336</v>
      </c>
      <c r="FA633" s="204"/>
      <c r="FB633" s="204">
        <f>VLOOKUP(EY633,$A$681:$F$2408,6,FALSE)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14" t="s">
        <v>489</v>
      </c>
      <c r="FJ633" s="204"/>
      <c r="FK633" s="204">
        <f>VLOOKUP(FH633,$A$681:$F$2408,6,FALSE)</f>
        <v>151</v>
      </c>
      <c r="FL633" s="203" t="s">
        <v>69</v>
      </c>
      <c r="FM633" s="10">
        <f>FK633*1.1</f>
        <v>166.10000000000002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VLOOKUP(FQ633,$A$681:$F$2408,6,FALSE)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VLOOKUP(FZ633,$A$681:$F$2408,6,FALSE)</f>
        <v>167</v>
      </c>
      <c r="GD633" s="203" t="s">
        <v>69</v>
      </c>
      <c r="GE633" s="10">
        <f>GC633*1.1</f>
        <v>183.70000000000002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VLOOKUP(GI633,$A$681:$F$2408,6,FALSE)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VLOOKUP(GR633,$A$681:$F$2408,6,FALSE)</f>
        <v>288</v>
      </c>
      <c r="GV633" s="203" t="s">
        <v>69</v>
      </c>
      <c r="GW633" s="10">
        <f>GU633*1.1</f>
        <v>316.8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VLOOKUP(HA633,$A$681:$F$2408,6,FALSE)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VLOOKUP(HJ633,$A$681:$F$2408,6,FALSE)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VLOOKUP(HS633,$A$681:$F$2408,6,FALSE)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VLOOKUP(IB633,$A$681:$F$2408,6,FALSE)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VLOOKUP(IK633,$A$681:$F$2408,6,FALSE)</f>
        <v>168</v>
      </c>
      <c r="IO633" s="203" t="s">
        <v>69</v>
      </c>
      <c r="IP633" s="10">
        <f>IN633*1.1</f>
        <v>184.8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VLOOKUP(IT633,$A$681:$F$2408,6,FALSE)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VLOOKUP(JC633,$A$681:$F$2408,6,FALSE)</f>
        <v>288</v>
      </c>
      <c r="JG633" s="203" t="s">
        <v>69</v>
      </c>
      <c r="JH633" s="10">
        <f>JF633*1.1</f>
        <v>316.8</v>
      </c>
      <c r="JI633" s="10"/>
      <c r="JJ633" s="267"/>
      <c r="JK633" s="203" t="s">
        <v>94</v>
      </c>
      <c r="JL633" s="276" t="s">
        <v>2336</v>
      </c>
      <c r="JN633" s="204"/>
      <c r="JO633" s="204">
        <f>VLOOKUP(JL633,$A$681:$F$2408,6,FALSE)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VLOOKUP(JU633,$A$681:$F$2408,6,FALSE)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VLOOKUP(KD633,$A$681:$F$2408,6,FALSE)</f>
        <v>288</v>
      </c>
      <c r="KH633" s="203" t="s">
        <v>69</v>
      </c>
      <c r="KI633" s="10">
        <f>KG633*1.1</f>
        <v>316.8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VLOOKUP(KM633,$A$681:$F$2408,6,FALSE)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VLOOKUP(KV633,$A$681:$F$2408,6,FALSE)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VLOOKUP(LE633,$A$681:$F$2408,6,FALSE)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VLOOKUP(LN633,$A$681:$F$2408,6,FALSE)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2331</v>
      </c>
      <c r="LY633" s="204"/>
      <c r="LZ633" s="204">
        <f>VLOOKUP(LW633,$A$681:$F$2408,6,FALSE)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2331</v>
      </c>
      <c r="MH633" s="204"/>
      <c r="MI633" s="204">
        <f>VLOOKUP(MF633,$A$681:$F$2408,6,FALSE)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VLOOKUP(MO633,$A$681:$F$2408,6,FALSE)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VLOOKUP(MX633,$A$681:$F$2408,6,FALSE)</f>
        <v>167</v>
      </c>
      <c r="NB633" s="203" t="s">
        <v>69</v>
      </c>
      <c r="NC633" s="10">
        <f>NA633*1.1</f>
        <v>183.70000000000002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VLOOKUP(NG633,$A$681:$F$2408,6,FALSE)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17" t="s">
        <v>691</v>
      </c>
      <c r="NR633" s="204"/>
      <c r="NS633" s="204">
        <f>VLOOKUP(NP633,$A$681:$F$2408,6,FALSE)</f>
        <v>167</v>
      </c>
      <c r="NT633" s="203" t="s">
        <v>69</v>
      </c>
      <c r="NU633" s="10">
        <f>NS633*1.1</f>
        <v>183.70000000000002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VLOOKUP(NY633,$A$681:$F$2408,6,FALSE)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VLOOKUP(OH633,$A$681:$F$2408,6,FALSE)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17" t="s">
        <v>489</v>
      </c>
      <c r="OS633" s="204"/>
      <c r="OT633" s="204">
        <f>VLOOKUP(OQ633,$A$681:$F$2408,6,FALSE)</f>
        <v>151</v>
      </c>
      <c r="OU633" s="203" t="s">
        <v>69</v>
      </c>
      <c r="OV633" s="10">
        <f>OT633*1.1</f>
        <v>166.10000000000002</v>
      </c>
      <c r="OW633" s="10"/>
      <c r="OX633" s="267"/>
      <c r="OY633" s="203" t="s">
        <v>94</v>
      </c>
      <c r="OZ633" s="421" t="s">
        <v>475</v>
      </c>
      <c r="PB633" s="204"/>
      <c r="PC633" s="204">
        <f>VLOOKUP(OZ633,$A$681:$F$2408,6,FALSE)</f>
        <v>168</v>
      </c>
      <c r="PD633" s="203" t="s">
        <v>69</v>
      </c>
      <c r="PE633" s="10">
        <f>PC633*1.1</f>
        <v>184.8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VLOOKUP(PI633,$A$681:$F$2408,6,FALSE)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VLOOKUP(PR633,$A$681:$F$2408,6,FALSE)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VLOOKUP(QA633,$A$681:$F$2408,6,FALSE)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VLOOKUP(QJ633,$A$681:$F$2408,6,FALSE)</f>
        <v>167</v>
      </c>
      <c r="QN633" s="203" t="s">
        <v>69</v>
      </c>
      <c r="QO633" s="10">
        <f>QM633*1.1</f>
        <v>183.70000000000002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VLOOKUP(QS633,$A$681:$F$2408,6,FALSE)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VLOOKUP(RB633,$A$681:$F$2408,6,FALSE)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VLOOKUP(RK633,$A$681:$F$2408,6,FALSE)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VLOOKUP(RT633,$A$681:$F$2408,6,FALSE)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VLOOKUP(SC633,$A$681:$F$2408,6,FALSE)</f>
        <v>167</v>
      </c>
      <c r="SG633" s="203" t="s">
        <v>69</v>
      </c>
      <c r="SH633" s="10">
        <f>SF633*1.1</f>
        <v>183.70000000000002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VLOOKUP(SL633,$A$681:$F$2408,6,FALSE)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VLOOKUP(SU633,$A$681:$F$2408,6,FALSE)</f>
        <v>288</v>
      </c>
      <c r="SY633" s="203" t="s">
        <v>69</v>
      </c>
      <c r="SZ633" s="10">
        <f>SX633*1.1</f>
        <v>316.8</v>
      </c>
      <c r="TA633" s="10"/>
      <c r="TB633" s="273"/>
      <c r="TC633" s="203" t="s">
        <v>94</v>
      </c>
      <c r="TD633" s="421" t="s">
        <v>1718</v>
      </c>
      <c r="TF633" s="204"/>
      <c r="TG633" s="204">
        <f>VLOOKUP(TD633,$A$681:$F$2408,6,FALSE)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VLOOKUP(TM633,$A$681:$F$2408,6,FALSE)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VLOOKUP(TV633,$A$681:$F$2408,6,FALSE)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VLOOKUP(UE633,$A$681:$F$2408,6,FALSE)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VLOOKUP(UN633,$A$681:$F$2408,6,FALSE)</f>
        <v>167</v>
      </c>
      <c r="UR633" s="203" t="s">
        <v>69</v>
      </c>
      <c r="US633" s="10">
        <f>UQ633*1.1</f>
        <v>183.70000000000002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VLOOKUP(UW633,$A$681:$F$2408,6,FALSE)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VLOOKUP(VF633,$A$681:$F$2408,6,FALSE)</f>
        <v>151</v>
      </c>
      <c r="VJ633" s="203" t="s">
        <v>69</v>
      </c>
      <c r="VK633" s="10">
        <f>VI633*1.1</f>
        <v>166.10000000000002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VLOOKUP(VO633,$A$681:$F$2408,6,FALSE)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VLOOKUP(VX633,$A$681:$F$2408,6,FALSE)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VLOOKUP(WG633,$A$681:$F$2408,6,FALSE)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VLOOKUP(WP633,$A$681:$F$2408,6,FALSE)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VLOOKUP(WY633,$A$681:$F$2408,6,FALSE)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2336</v>
      </c>
      <c r="XJ633" s="204"/>
      <c r="XK633" s="204">
        <f>VLOOKUP(XH633,$A$681:$F$2408,6,FALSE)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VLOOKUP(XQ633,$A$681:$F$2408,6,FALSE)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VLOOKUP(XZ633,$A$681:$F$2408,6,FALSE)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VLOOKUP(YI633,$A$681:$F$2408,6,FALSE)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VLOOKUP(YR633,$A$681:$F$2408,6,FALSE)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670</v>
      </c>
      <c r="ZC633" s="204"/>
      <c r="ZD633" s="204">
        <f>VLOOKUP(ZA633,$A$681:$F$2408,6,FALSE)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VLOOKUP(ZJ633,$A$681:$F$2408,6,FALSE)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678</v>
      </c>
      <c r="ZU633" s="204"/>
      <c r="ZV633" s="204">
        <f>VLOOKUP(ZS633,$A$681:$F$2408,6,FALSE)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VLOOKUP(AAB633,$A$681:$F$2408,6,FALSE)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1832</v>
      </c>
      <c r="AAM633" s="204"/>
      <c r="AAN633" s="204">
        <f>VLOOKUP(AAK633,$A$681:$F$2408,6,FALSE)</f>
        <v>59</v>
      </c>
      <c r="AAO633" s="203" t="s">
        <v>69</v>
      </c>
      <c r="AAP633" s="10">
        <f>AAN633*1.1</f>
        <v>64.900000000000006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VLOOKUP(AAT633,$A$681:$F$2408,6,FALSE)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VLOOKUP(ABC633,$A$681:$F$2408,6,FALSE)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VLOOKUP(ABL633,$A$681:$F$2408,6,FALSE)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2331</v>
      </c>
      <c r="ABW633" s="204"/>
      <c r="ABX633" s="204">
        <f>VLOOKUP(ABU633,$A$681:$F$2408,6,FALSE)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VLOOKUP(ACD633,$A$681:$F$2408,6,FALSE)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VLOOKUP(ACM633,$A$681:$F$2408,6,FALSE)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VLOOKUP(ACV633,$A$681:$F$2408,6,FALSE)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VLOOKUP(ADE633,$A$681:$F$2408,6,FALSE)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VLOOKUP(ADN633,$A$681:$F$2408,6,FALSE)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VLOOKUP(ADW633,$A$681:$F$2408,6,FALSE)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VLOOKUP(AEF633,$A$681:$F$2408,6,FALSE)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VLOOKUP(AEO633,$A$681:$F$2408,6,FALSE)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VLOOKUP(AEX633,$A$681:$F$2408,6,FALSE)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VLOOKUP(AFG633,$A$681:$F$2408,6,FALSE)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VLOOKUP(AFP633,$A$681:$F$2408,6,FALSE)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VLOOKUP(AFY633,$A$681:$F$2408,6,FALSE)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VLOOKUP(AGH633,$A$681:$F$2408,6,FALSE)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VLOOKUP(AGQ633,$A$681:$F$2408,6,FALSE)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VLOOKUP(AGZ633,$A$681:$F$2408,6,FALSE)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VLOOKUP(AHI633,$A$681:$F$2408,6,FALSE)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VLOOKUP(AHR633,$A$681:$F$2408,6,FALSE)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VLOOKUP(AIA633,$A$681:$F$2408,6,FALSE)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VLOOKUP(AIJ633,$A$681:$F$2408,6,FALSE)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VLOOKUP(AIS633,$A$681:$F$2408,6,FALSE)</f>
        <v>146</v>
      </c>
      <c r="AIW633" s="203" t="s">
        <v>69</v>
      </c>
      <c r="AIX633" s="10">
        <f>AIV633*1.1</f>
        <v>160.60000000000002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VLOOKUP(AJB633,$A$681:$F$2408,6,FALSE)</f>
        <v>91</v>
      </c>
      <c r="AJF633" s="203" t="s">
        <v>69</v>
      </c>
      <c r="AJG633" s="10">
        <f>AJE633*1.1</f>
        <v>100.10000000000001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VLOOKUP(AJK633,$A$681:$F$2408,6,FALSE)</f>
        <v>168</v>
      </c>
      <c r="AJO633" s="203" t="s">
        <v>69</v>
      </c>
      <c r="AJP633" s="10">
        <f>AJN633*1.1</f>
        <v>184.8</v>
      </c>
      <c r="AJQ633" s="10"/>
      <c r="AJR633" s="273"/>
      <c r="AJS633" s="203" t="s">
        <v>94</v>
      </c>
      <c r="AJT633" s="424" t="s">
        <v>678</v>
      </c>
      <c r="AJV633" s="204"/>
      <c r="AJW633" s="204">
        <f>VLOOKUP(AJT633,$A$681:$F$2408,6,FALSE)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VLOOKUP(AKC633,$A$681:$F$2408,6,FALSE)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VLOOKUP(AKL633,$A$681:$F$2408,6,FALSE)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VLOOKUP(AKU633,$A$681:$F$2408,6,FALSE)</f>
        <v>6</v>
      </c>
      <c r="AKY633" s="203" t="s">
        <v>69</v>
      </c>
      <c r="AKZ633" s="10">
        <f>AKX633*1.1</f>
        <v>6.6000000000000005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VLOOKUP(ALD633,$A$681:$F$2408,6,FALSE)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VLOOKUP(ALM633,$A$681:$F$2408,6,FALSE)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VLOOKUP(ALV633,$A$681:$F$2408,6,FALSE)</f>
        <v>272</v>
      </c>
      <c r="ALZ633" s="203" t="s">
        <v>69</v>
      </c>
      <c r="AMA633" s="10">
        <f>ALY633*1.1</f>
        <v>299.20000000000005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VLOOKUP(AME633,$A$681:$F$2408,6,FALSE)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VLOOKUP(AMN633,$A$681:$F$2408,6,FALSE)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VLOOKUP(AMW633,$A$681:$F$2408,6,FALSE)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VLOOKUP(ANF633,$A$681:$F$2408,6,FALSE)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VLOOKUP(ANO633,$A$681:$F$2408,6,FALSE)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VLOOKUP(ANX633,$A$681:$F$2408,6,FALSE)</f>
        <v>6</v>
      </c>
      <c r="AOB633" s="203" t="s">
        <v>69</v>
      </c>
      <c r="AOC633" s="10">
        <f>AOA633*1.1</f>
        <v>6.6000000000000005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VLOOKUP(AOG633,$A$681:$F$2408,6,FALSE)</f>
        <v>146</v>
      </c>
      <c r="AOK633" s="203" t="s">
        <v>69</v>
      </c>
      <c r="AOL633" s="10">
        <f>AOJ633*1.1</f>
        <v>160.60000000000002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VLOOKUP(AOP633,$A$681:$F$2408,6,FALSE)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VLOOKUP(AOY633,$A$681:$F$2408,6,FALSE)</f>
        <v>168</v>
      </c>
      <c r="APC633" s="203" t="s">
        <v>69</v>
      </c>
      <c r="APD633" s="10">
        <f>APB633*1.1</f>
        <v>184.8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VLOOKUP(APH633,$A$681:$F$2408,6,FALSE)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VLOOKUP(APQ633,$A$681:$F$2408,6,FALSE)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VLOOKUP(APZ633,$A$681:$F$2408,6,FALSE)</f>
        <v>272</v>
      </c>
      <c r="AQD633" s="203" t="s">
        <v>69</v>
      </c>
      <c r="AQE633" s="10">
        <f>AQC633*1.1</f>
        <v>299.20000000000005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1177.6000000000001</v>
      </c>
      <c r="I634" s="267"/>
      <c r="J634" s="203"/>
      <c r="K634" s="407"/>
      <c r="M634" s="203"/>
      <c r="N634" s="203"/>
      <c r="O634" s="203"/>
      <c r="P634" s="10"/>
      <c r="Q634" s="10">
        <f>SUM(P629:P633)</f>
        <v>1228.7</v>
      </c>
      <c r="R634" s="267"/>
      <c r="S634" s="203"/>
      <c r="T634" s="264"/>
      <c r="V634" s="203"/>
      <c r="W634" s="203"/>
      <c r="X634" s="203"/>
      <c r="Y634" s="10"/>
      <c r="Z634" s="10">
        <f>SUM(Y629:Y633)</f>
        <v>935.2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1104.7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1133.0999999999999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1021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1029.3999999999999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848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1238.7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993.1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833.30000000000007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1052.8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1016.9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711.90000000000009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613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806.50000000000011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1112.2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807.4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994.9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1292.7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1157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1144.2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949.6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954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890.99999999999989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895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778.8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971.8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794.8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1066.8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916.59999999999991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861.2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1041.0999999999999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643.5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1019.9000000000001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625.6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1280.1000000000001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803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920.2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685.40000000000009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649.6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767.4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831.5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725.2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1199.5999999999999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1097.3999999999999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1164.1000000000001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920.3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869.5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864.6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1122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1280.5999999999999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892.7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1005.5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735.5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1037.0999999999999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676.8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586.79999999999995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717.4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901.7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1410.2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558.30000000000007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1218.3000000000002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972.5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823.19999999999993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928.30000000000007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647.5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597.29999999999995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646.69999999999993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455.5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1035.6000000000001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799.60000000000014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733.19999999999993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692.4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907.1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931.1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978.2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968.50000000000011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920.49999999999989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1154.7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532.59999999999991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1047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1038.6999999999998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906.2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739.8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1098.2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923.69999999999993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761.5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1076.9000000000001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761.80000000000007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620.6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871.50000000000011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842.80000000000007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1237.3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803.5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1064.8999999999999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830.69999999999993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1134.3000000000002</v>
      </c>
      <c r="AQG634" s="273"/>
    </row>
    <row r="635" spans="1:1125" s="14" customFormat="1" ht="15">
      <c r="A635" s="203" t="s">
        <v>95</v>
      </c>
      <c r="B635" s="276" t="s">
        <v>2518</v>
      </c>
      <c r="D635" s="283">
        <f>IF(C635="Kopman",1.7,1)</f>
        <v>1</v>
      </c>
      <c r="E635" s="204">
        <f>VLOOKUP(B635,$A$681:$F$2408,6,FALSE)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2085</v>
      </c>
      <c r="M635" s="283">
        <f>IF(L635="Kopman",1.7,1)</f>
        <v>1</v>
      </c>
      <c r="N635" s="204">
        <f>VLOOKUP(K635,$A$681:$F$2408,6,FALSE)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VLOOKUP(T635,$A$681:$F$2408,6,FALSE)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VLOOKUP(AC635,$A$681:$F$2408,6,FALSE)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VLOOKUP(AL635,$A$681:$F$2408,6,FALSE)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VLOOKUP(AU635,$A$681:$F$2408,6,FALSE)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VLOOKUP(BD635,$A$681:$F$2408,6,FALSE)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VLOOKUP(BM635,$A$681:$F$2408,6,FALSE)</f>
        <v>184</v>
      </c>
      <c r="BQ635" s="203" t="s">
        <v>61</v>
      </c>
      <c r="BR635" s="10">
        <f>BP635*1.5*BO635</f>
        <v>276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VLOOKUP(BV635,$A$681:$F$2408,6,FALSE)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2085</v>
      </c>
      <c r="CG635" s="283">
        <f>IF(CF635="Kopman",1.7,1)</f>
        <v>1</v>
      </c>
      <c r="CH635" s="204">
        <f>VLOOKUP(CE635,$A$681:$F$2408,6,FALSE)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VLOOKUP(CN635,$A$681:$F$2408,6,FALSE)</f>
        <v>184</v>
      </c>
      <c r="CR635" s="203" t="s">
        <v>61</v>
      </c>
      <c r="CS635" s="10">
        <f>CQ635*1.5*CP635</f>
        <v>276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VLOOKUP(CW635,$A$681:$F$2408,6,FALSE)</f>
        <v>170</v>
      </c>
      <c r="DA635" s="203" t="s">
        <v>61</v>
      </c>
      <c r="DB635" s="10">
        <f>CZ635*1.5*CY635</f>
        <v>255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VLOOKUP(DF635,$A$681:$F$2408,6,FALSE)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VLOOKUP(DO635,$A$681:$F$2408,6,FALSE)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VLOOKUP(DX635,$A$681:$F$2408,6,FALSE)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VLOOKUP(EG635,$A$681:$F$2408,6,FALSE)</f>
        <v>54</v>
      </c>
      <c r="EK635" s="203" t="s">
        <v>61</v>
      </c>
      <c r="EL635" s="10">
        <f>EJ635*1.5*EI635</f>
        <v>81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VLOOKUP(EP635,$A$681:$F$2408,6,FALSE)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VLOOKUP(EY635,$A$681:$F$2408,6,FALSE)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14" t="s">
        <v>1229</v>
      </c>
      <c r="FJ635" s="283">
        <f>IF(FI635="Kopman",1.7,1)</f>
        <v>1</v>
      </c>
      <c r="FK635" s="204">
        <f>VLOOKUP(FH635,$A$681:$F$2408,6,FALSE)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VLOOKUP(FQ635,$A$681:$F$2408,6,FALSE)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VLOOKUP(FZ635,$A$681:$F$2408,6,FALSE)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VLOOKUP(GI635,$A$681:$F$2408,6,FALSE)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2518</v>
      </c>
      <c r="GT635" s="283">
        <f>IF(GS635="Kopman",1.7,1)</f>
        <v>1</v>
      </c>
      <c r="GU635" s="204">
        <f>VLOOKUP(GR635,$A$681:$F$2408,6,FALSE)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VLOOKUP(HA635,$A$681:$F$2408,6,FALSE)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VLOOKUP(HJ635,$A$681:$F$2408,6,FALSE)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VLOOKUP(HS635,$A$681:$F$2408,6,FALSE)</f>
        <v>54</v>
      </c>
      <c r="HW635" s="203" t="s">
        <v>61</v>
      </c>
      <c r="HX635" s="10">
        <f>HV635*1.5*HU635</f>
        <v>81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VLOOKUP(IB635,$A$681:$F$2408,6,FALSE)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VLOOKUP(IK635,$A$681:$F$2408,6,FALSE)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VLOOKUP(IT635,$A$681:$F$2408,6,FALSE)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VLOOKUP(JC635,$A$681:$F$2408,6,FALSE)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VLOOKUP(JL635,$A$681:$F$2408,6,FALSE)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VLOOKUP(JU635,$A$681:$F$2408,6,FALSE)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VLOOKUP(KD635,$A$681:$F$2408,6,FALSE)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VLOOKUP(KM635,$A$681:$F$2408,6,FALSE)</f>
        <v>17</v>
      </c>
      <c r="KQ635" s="203" t="s">
        <v>149</v>
      </c>
      <c r="KR635" s="10">
        <f>KP635*1.5</f>
        <v>25.5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VLOOKUP(KV635,$A$681:$F$2408,6,FALSE)</f>
        <v>84</v>
      </c>
      <c r="KZ635" s="203" t="s">
        <v>61</v>
      </c>
      <c r="LA635" s="10">
        <f>KY635*1.5*KX635</f>
        <v>126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VLOOKUP(LE635,$A$681:$F$2408,6,FALSE)</f>
        <v>84</v>
      </c>
      <c r="LI635" s="203" t="s">
        <v>61</v>
      </c>
      <c r="LJ635" s="10">
        <f>LH635*1.5*LG635</f>
        <v>126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VLOOKUP(LN635,$A$681:$F$2408,6,FALSE)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VLOOKUP(LW635,$A$681:$F$2408,6,FALSE)</f>
        <v>184</v>
      </c>
      <c r="MA635" s="203" t="s">
        <v>61</v>
      </c>
      <c r="MB635" s="10">
        <f>LZ635*1.5*LY635</f>
        <v>276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VLOOKUP(MF635,$A$681:$F$2408,6,FALSE)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VLOOKUP(MO635,$A$681:$F$2408,6,FALSE)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VLOOKUP(MX635,$A$681:$F$2408,6,FALSE)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VLOOKUP(NG635,$A$681:$F$2408,6,FALSE)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450</v>
      </c>
      <c r="NR635" s="283">
        <f>IF(NQ635="Kopman",1.7,1)</f>
        <v>1</v>
      </c>
      <c r="NS635" s="204">
        <f>VLOOKUP(NP635,$A$681:$F$2408,6,FALSE)</f>
        <v>17</v>
      </c>
      <c r="NT635" s="203" t="s">
        <v>61</v>
      </c>
      <c r="NU635" s="10">
        <f>NS635*1.5*NR635</f>
        <v>25.5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VLOOKUP(NY635,$A$681:$F$2408,6,FALSE)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VLOOKUP(OH635,$A$681:$F$2408,6,FALSE)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456</v>
      </c>
      <c r="OS635" s="283">
        <f>IF(OR635="Kopman",1.7,1)</f>
        <v>1</v>
      </c>
      <c r="OT635" s="204">
        <f>VLOOKUP(OQ635,$A$681:$F$2408,6,FALSE)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488</v>
      </c>
      <c r="PB635" s="283">
        <f>IF(PA635="Kopman",1.7,1)</f>
        <v>1</v>
      </c>
      <c r="PC635" s="204">
        <f>VLOOKUP(OZ635,$A$681:$F$2408,6,FALSE)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2085</v>
      </c>
      <c r="PK635" s="283">
        <f>IF(PJ635="Kopman",1.7,1)</f>
        <v>1</v>
      </c>
      <c r="PL635" s="204">
        <f>VLOOKUP(PI635,$A$681:$F$2408,6,FALSE)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VLOOKUP(PR635,$A$681:$F$2408,6,FALSE)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VLOOKUP(QA635,$A$681:$F$2408,6,FALSE)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VLOOKUP(QJ635,$A$681:$F$2408,6,FALSE)</f>
        <v>264</v>
      </c>
      <c r="QN635" s="203" t="s">
        <v>61</v>
      </c>
      <c r="QO635" s="10">
        <f>QM635*1.5*QL635</f>
        <v>396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VLOOKUP(QS635,$A$681:$F$2408,6,FALSE)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VLOOKUP(RB635,$A$681:$F$2408,6,FALSE)</f>
        <v>170</v>
      </c>
      <c r="RF635" s="203" t="s">
        <v>61</v>
      </c>
      <c r="RG635" s="10">
        <f>RE635*1.5*RD635</f>
        <v>255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VLOOKUP(RK635,$A$681:$F$2408,6,FALSE)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VLOOKUP(RT635,$A$681:$F$2408,6,FALSE)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VLOOKUP(SC635,$A$681:$F$2408,6,FALSE)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VLOOKUP(SL635,$A$681:$F$2408,6,FALSE)</f>
        <v>184</v>
      </c>
      <c r="SP635" s="203" t="s">
        <v>61</v>
      </c>
      <c r="SQ635" s="10">
        <f>SO635*1.5*SN635</f>
        <v>276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VLOOKUP(SU635,$A$681:$F$2408,6,FALSE)</f>
        <v>114</v>
      </c>
      <c r="SY635" s="203" t="s">
        <v>61</v>
      </c>
      <c r="SZ635" s="10">
        <f>SX635*1.5*SW635</f>
        <v>171</v>
      </c>
      <c r="TA635" s="10"/>
      <c r="TB635" s="273"/>
      <c r="TC635" s="203" t="s">
        <v>95</v>
      </c>
      <c r="TD635" s="421" t="s">
        <v>584</v>
      </c>
      <c r="TF635" s="283">
        <f>IF(TE635="Kopman",1.7,1)</f>
        <v>1</v>
      </c>
      <c r="TG635" s="204">
        <f>VLOOKUP(TD635,$A$681:$F$2408,6,FALSE)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VLOOKUP(TM635,$A$681:$F$2408,6,FALSE)</f>
        <v>114</v>
      </c>
      <c r="TQ635" s="203" t="s">
        <v>61</v>
      </c>
      <c r="TR635" s="10">
        <f>TP635*1.5*TO635</f>
        <v>171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VLOOKUP(TV635,$A$681:$F$2408,6,FALSE)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VLOOKUP(UE635,$A$681:$F$2408,6,FALSE)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550</v>
      </c>
      <c r="UO635" s="408" t="s">
        <v>2017</v>
      </c>
      <c r="UP635" s="283">
        <f>IF(UO635="Kopman",1.7,1)</f>
        <v>1.7</v>
      </c>
      <c r="UQ635" s="204">
        <f>VLOOKUP(UN635,$A$681:$F$2408,6,FALSE)</f>
        <v>84</v>
      </c>
      <c r="UR635" s="203" t="s">
        <v>61</v>
      </c>
      <c r="US635" s="10">
        <f>UQ635*1.5*UP635</f>
        <v>214.2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VLOOKUP(UW635,$A$681:$F$2408,6,FALSE)</f>
        <v>170</v>
      </c>
      <c r="VA635" s="203" t="s">
        <v>61</v>
      </c>
      <c r="VB635" s="10">
        <f>UZ635*1.5*UY635</f>
        <v>255</v>
      </c>
      <c r="VC635" s="10"/>
      <c r="VD635" s="273"/>
      <c r="VE635" s="203" t="s">
        <v>95</v>
      </c>
      <c r="VF635" s="409" t="s">
        <v>1711</v>
      </c>
      <c r="VG635" s="408" t="s">
        <v>2017</v>
      </c>
      <c r="VH635" s="283">
        <f>IF(VG635="Kopman",1.7,1)</f>
        <v>1.7</v>
      </c>
      <c r="VI635" s="204">
        <f>VLOOKUP(VF635,$A$681:$F$2408,6,FALSE)</f>
        <v>60</v>
      </c>
      <c r="VJ635" s="203" t="s">
        <v>61</v>
      </c>
      <c r="VK635" s="10">
        <f>VI635*1.5*VH635</f>
        <v>153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VLOOKUP(VO635,$A$681:$F$2408,6,FALSE)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VLOOKUP(VX635,$A$681:$F$2408,6,FALSE)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VLOOKUP(WG635,$A$681:$F$2408,6,FALSE)</f>
        <v>141</v>
      </c>
      <c r="WK635" s="203" t="s">
        <v>149</v>
      </c>
      <c r="WL635" s="10">
        <f>WJ635*1.5</f>
        <v>211.5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VLOOKUP(WP635,$A$681:$F$2408,6,FALSE)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VLOOKUP(WY635,$A$681:$F$2408,6,FALSE)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VLOOKUP(XH635,$A$681:$F$2408,6,FALSE)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VLOOKUP(XQ635,$A$681:$F$2408,6,FALSE)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VLOOKUP(XZ635,$A$681:$F$2408,6,FALSE)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VLOOKUP(YI635,$A$681:$F$2408,6,FALSE)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VLOOKUP(YR635,$A$681:$F$2408,6,FALSE)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503</v>
      </c>
      <c r="ZB635" s="408" t="s">
        <v>2017</v>
      </c>
      <c r="ZC635" s="283">
        <f>IF(ZB635="Kopman",1.7,1)</f>
        <v>1.7</v>
      </c>
      <c r="ZD635" s="204">
        <f>VLOOKUP(ZA635,$A$681:$F$2408,6,FALSE)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VLOOKUP(ZJ635,$A$681:$F$2408,6,FALSE)</f>
        <v>54</v>
      </c>
      <c r="ZN635" s="203" t="s">
        <v>149</v>
      </c>
      <c r="ZO635" s="10">
        <f>ZM635*1.5</f>
        <v>81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VLOOKUP(ZS635,$A$681:$F$2408,6,FALSE)</f>
        <v>84</v>
      </c>
      <c r="ZW635" s="203" t="s">
        <v>61</v>
      </c>
      <c r="ZX635" s="10">
        <f>ZV635*1.5*ZU635</f>
        <v>126</v>
      </c>
      <c r="ZY635" s="10"/>
      <c r="ZZ635" s="273"/>
      <c r="AAA635" s="203" t="s">
        <v>95</v>
      </c>
      <c r="AAB635" s="409" t="s">
        <v>1273</v>
      </c>
      <c r="AAC635" s="408" t="s">
        <v>2017</v>
      </c>
      <c r="AAD635" s="283">
        <f>IF(AAC635="Kopman",1.7,1)</f>
        <v>1.7</v>
      </c>
      <c r="AAE635" s="204">
        <f>VLOOKUP(AAB635,$A$681:$F$2408,6,FALSE)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VLOOKUP(AAK635,$A$681:$F$2408,6,FALSE)</f>
        <v>60</v>
      </c>
      <c r="AAO635" s="203" t="s">
        <v>61</v>
      </c>
      <c r="AAP635" s="10">
        <f>AAN635*1.5*AAM635</f>
        <v>90</v>
      </c>
      <c r="AAQ635" s="10"/>
      <c r="AAR635" s="273"/>
      <c r="AAS635" s="203" t="s">
        <v>95</v>
      </c>
      <c r="AAT635" s="409" t="s">
        <v>2085</v>
      </c>
      <c r="AAU635" s="408" t="s">
        <v>2017</v>
      </c>
      <c r="AAV635" s="283">
        <f>IF(AAU635="Kopman",1.7,1)</f>
        <v>1.7</v>
      </c>
      <c r="AAW635" s="204">
        <f>VLOOKUP(AAT635,$A$681:$F$2408,6,FALSE)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VLOOKUP(ABC635,$A$681:$F$2408,6,FALSE)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VLOOKUP(ABL635,$A$681:$F$2408,6,FALSE)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VLOOKUP(ABU635,$A$681:$F$2408,6,FALSE)</f>
        <v>60</v>
      </c>
      <c r="ABY635" s="203" t="s">
        <v>61</v>
      </c>
      <c r="ABZ635" s="10">
        <f>ABX635*1.5*ABW635</f>
        <v>90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VLOOKUP(ACD635,$A$681:$F$2408,6,FALSE)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VLOOKUP(ACM635,$A$681:$F$2408,6,FALSE)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VLOOKUP(ACV635,$A$681:$F$2408,6,FALSE)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VLOOKUP(ADE635,$A$681:$F$2408,6,FALSE)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VLOOKUP(ADN635,$A$681:$F$2408,6,FALSE)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VLOOKUP(ADW635,$A$681:$F$2408,6,FALSE)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VLOOKUP(AEF635,$A$681:$F$2408,6,FALSE)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VLOOKUP(AEO635,$A$681:$F$2408,6,FALSE)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VLOOKUP(AEX635,$A$681:$F$2408,6,FALSE)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VLOOKUP(AFG635,$A$681:$F$2408,6,FALSE)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VLOOKUP(AFP635,$A$681:$F$2408,6,FALSE)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VLOOKUP(AFY635,$A$681:$F$2408,6,FALSE)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VLOOKUP(AGH635,$A$681:$F$2408,6,FALSE)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VLOOKUP(AGQ635,$A$681:$F$2408,6,FALSE)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VLOOKUP(AGZ635,$A$681:$F$2408,6,FALSE)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2058</v>
      </c>
      <c r="AHK635" s="283">
        <f>IF(AHJ635="Kopman",1.7,1)</f>
        <v>1</v>
      </c>
      <c r="AHL635" s="204">
        <f>VLOOKUP(AHI635,$A$681:$F$2408,6,FALSE)</f>
        <v>118</v>
      </c>
      <c r="AHM635" s="203" t="s">
        <v>61</v>
      </c>
      <c r="AHN635" s="10">
        <f>AHL635*1.5*AHK635</f>
        <v>177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VLOOKUP(AHR635,$A$681:$F$2408,6,FALSE)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VLOOKUP(AIA635,$A$681:$F$2408,6,FALSE)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VLOOKUP(AIJ635,$A$681:$F$2408,6,FALSE)</f>
        <v>54</v>
      </c>
      <c r="AIN635" s="203" t="s">
        <v>61</v>
      </c>
      <c r="AIO635" s="10">
        <f>AIM635*1.5*AIL635</f>
        <v>81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VLOOKUP(AIS635,$A$681:$F$2408,6,FALSE)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VLOOKUP(AJB635,$A$681:$F$2408,6,FALSE)</f>
        <v>54</v>
      </c>
      <c r="AJF635" s="203" t="s">
        <v>61</v>
      </c>
      <c r="AJG635" s="10">
        <f>AJE635*1.5*AJD635</f>
        <v>81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VLOOKUP(AJK635,$A$681:$F$2408,6,FALSE)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24" t="s">
        <v>486</v>
      </c>
      <c r="AJV635" s="283">
        <f>IF(AJU635="Kopman",1.7,1)</f>
        <v>1</v>
      </c>
      <c r="AJW635" s="204">
        <f>VLOOKUP(AJT635,$A$681:$F$2408,6,FALSE)</f>
        <v>86</v>
      </c>
      <c r="AJX635" s="203" t="s">
        <v>61</v>
      </c>
      <c r="AJY635" s="10">
        <f>AJW635*1.5*AJV635</f>
        <v>129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VLOOKUP(AKC635,$A$681:$F$2408,6,FALSE)</f>
        <v>86</v>
      </c>
      <c r="AKG635" s="203" t="s">
        <v>61</v>
      </c>
      <c r="AKH635" s="10">
        <f>AKF635*1.5*AKE635</f>
        <v>129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VLOOKUP(AKL635,$A$681:$F$2408,6,FALSE)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VLOOKUP(AKU635,$A$681:$F$2408,6,FALSE)</f>
        <v>170</v>
      </c>
      <c r="AKY635" s="203" t="s">
        <v>61</v>
      </c>
      <c r="AKZ635" s="10">
        <f>AKX635*1.5*AKW635</f>
        <v>255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VLOOKUP(ALD635,$A$681:$F$2408,6,FALSE)</f>
        <v>170</v>
      </c>
      <c r="ALH635" s="203" t="s">
        <v>61</v>
      </c>
      <c r="ALI635" s="10">
        <f>ALG635*1.5*ALF635</f>
        <v>255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VLOOKUP(ALM635,$A$681:$F$2408,6,FALSE)</f>
        <v>170</v>
      </c>
      <c r="ALQ635" s="203" t="s">
        <v>61</v>
      </c>
      <c r="ALR635" s="10">
        <f>ALP635*1.5*ALO635</f>
        <v>255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VLOOKUP(ALV635,$A$681:$F$2408,6,FALSE)</f>
        <v>17</v>
      </c>
      <c r="ALZ635" s="203" t="s">
        <v>61</v>
      </c>
      <c r="AMA635" s="10">
        <f>ALY635*1.5*ALX635</f>
        <v>25.5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VLOOKUP(AME635,$A$681:$F$2408,6,FALSE)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VLOOKUP(AMN635,$A$681:$F$2408,6,FALSE)</f>
        <v>264</v>
      </c>
      <c r="AMR635" s="203" t="s">
        <v>61</v>
      </c>
      <c r="AMS635" s="10">
        <f>AMQ635*1.5*AMP635</f>
        <v>396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VLOOKUP(AMW635,$A$681:$F$2408,6,FALSE)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VLOOKUP(ANF635,$A$681:$F$2408,6,FALSE)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VLOOKUP(ANO635,$A$681:$F$2408,6,FALSE)</f>
        <v>86</v>
      </c>
      <c r="ANS635" s="203" t="s">
        <v>61</v>
      </c>
      <c r="ANT635" s="10">
        <f>ANR635*1.5*ANQ635</f>
        <v>129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VLOOKUP(ANX635,$A$681:$F$2408,6,FALSE)</f>
        <v>84</v>
      </c>
      <c r="AOB635" s="203" t="s">
        <v>61</v>
      </c>
      <c r="AOC635" s="10">
        <f>AOA635*1.5*ANZ635</f>
        <v>126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VLOOKUP(AOG635,$A$681:$F$2408,6,FALSE)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VLOOKUP(AOP635,$A$681:$F$2408,6,FALSE)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VLOOKUP(AOY635,$A$681:$F$2408,6,FALSE)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VLOOKUP(APH635,$A$681:$F$2408,6,FALSE)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VLOOKUP(APQ635,$A$681:$F$2408,6,FALSE)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VLOOKUP(APZ635,$A$681:$F$2408,6,FALSE)</f>
        <v>264</v>
      </c>
      <c r="AQD635" s="203" t="s">
        <v>61</v>
      </c>
      <c r="AQE635" s="10">
        <f>AQC635*1.5*AQB635</f>
        <v>396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VLOOKUP(B636,$A$681:$F$2408,6,FALSE)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VLOOKUP(K636,$A$681:$F$2408,6,FALSE)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2085</v>
      </c>
      <c r="V636" s="204"/>
      <c r="W636" s="204">
        <f>VLOOKUP(T636,$A$681:$F$2408,6,FALSE)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VLOOKUP(AC636,$A$681:$F$2408,6,FALSE)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2085</v>
      </c>
      <c r="AN636" s="204"/>
      <c r="AO636" s="204">
        <f>VLOOKUP(AL636,$A$681:$F$2408,6,FALSE)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VLOOKUP(AU636,$A$681:$F$2408,6,FALSE)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VLOOKUP(BD636,$A$681:$F$2408,6,FALSE)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VLOOKUP(BM636,$A$681:$F$2408,6,FALSE)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VLOOKUP(BV636,$A$681:$F$2408,6,FALSE)</f>
        <v>54</v>
      </c>
      <c r="BZ636" s="203" t="s">
        <v>63</v>
      </c>
      <c r="CA636" s="10">
        <f>BY636*1.4</f>
        <v>75.599999999999994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VLOOKUP(CE636,$A$681:$F$2408,6,FALSE)</f>
        <v>170</v>
      </c>
      <c r="CI636" s="203" t="s">
        <v>63</v>
      </c>
      <c r="CJ636" s="10">
        <f>CH636*1.4</f>
        <v>237.99999999999997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VLOOKUP(CN636,$A$681:$F$2408,6,FALSE)</f>
        <v>141</v>
      </c>
      <c r="CR636" s="203" t="s">
        <v>63</v>
      </c>
      <c r="CS636" s="10">
        <f>CQ636*1.4</f>
        <v>197.39999999999998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VLOOKUP(CW636,$A$681:$F$2408,6,FALSE)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VLOOKUP(DF636,$A$681:$F$2408,6,FALSE)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VLOOKUP(DO636,$A$681:$F$2408,6,FALSE)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VLOOKUP(DX636,$A$681:$F$2408,6,FALSE)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VLOOKUP(EG636,$A$681:$F$2408,6,FALSE)</f>
        <v>17</v>
      </c>
      <c r="EK636" s="203" t="s">
        <v>63</v>
      </c>
      <c r="EL636" s="10">
        <f>EJ636*1.4</f>
        <v>23.799999999999997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VLOOKUP(EP636,$A$681:$F$2408,6,FALSE)</f>
        <v>27</v>
      </c>
      <c r="ET636" s="203" t="s">
        <v>63</v>
      </c>
      <c r="EU636" s="10">
        <f>ES636*1.4</f>
        <v>37.799999999999997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VLOOKUP(EY636,$A$681:$F$2408,6,FALSE)</f>
        <v>27</v>
      </c>
      <c r="FC636" s="203" t="s">
        <v>63</v>
      </c>
      <c r="FD636" s="10">
        <f>FB636*1.4</f>
        <v>37.799999999999997</v>
      </c>
      <c r="FE636" s="10"/>
      <c r="FF636" s="267"/>
      <c r="FG636" s="203" t="s">
        <v>96</v>
      </c>
      <c r="FH636" s="414" t="s">
        <v>503</v>
      </c>
      <c r="FJ636" s="204"/>
      <c r="FK636" s="204">
        <f>VLOOKUP(FH636,$A$681:$F$2408,6,FALSE)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VLOOKUP(FQ636,$A$681:$F$2408,6,FALSE)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VLOOKUP(FZ636,$A$681:$F$2408,6,FALSE)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VLOOKUP(GI636,$A$681:$F$2408,6,FALSE)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VLOOKUP(GR636,$A$681:$F$2408,6,FALSE)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VLOOKUP(HA636,$A$681:$F$2408,6,FALSE)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VLOOKUP(HJ636,$A$681:$F$2408,6,FALSE)</f>
        <v>86</v>
      </c>
      <c r="HN636" s="203" t="s">
        <v>63</v>
      </c>
      <c r="HO636" s="10">
        <f>HM636*1.4</f>
        <v>120.39999999999999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VLOOKUP(HS636,$A$681:$F$2408,6,FALSE)</f>
        <v>86</v>
      </c>
      <c r="HW636" s="203" t="s">
        <v>63</v>
      </c>
      <c r="HX636" s="10">
        <f>HV636*1.4</f>
        <v>120.39999999999999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VLOOKUP(IB636,$A$681:$F$2408,6,FALSE)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VLOOKUP(IK636,$A$681:$F$2408,6,FALSE)</f>
        <v>184</v>
      </c>
      <c r="IO636" s="203" t="s">
        <v>63</v>
      </c>
      <c r="IP636" s="10">
        <f>IN636*1.4</f>
        <v>257.59999999999997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VLOOKUP(IT636,$A$681:$F$2408,6,FALSE)</f>
        <v>141</v>
      </c>
      <c r="IX636" s="203" t="s">
        <v>63</v>
      </c>
      <c r="IY636" s="10">
        <f>IW636*1.4</f>
        <v>197.39999999999998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VLOOKUP(JC636,$A$681:$F$2408,6,FALSE)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VLOOKUP(JL636,$A$681:$F$2408,6,FALSE)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VLOOKUP(JU636,$A$681:$F$2408,6,FALSE)</f>
        <v>27</v>
      </c>
      <c r="JY636" s="203" t="s">
        <v>63</v>
      </c>
      <c r="JZ636" s="10">
        <f>JX636*1.4</f>
        <v>37.799999999999997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VLOOKUP(KD636,$A$681:$F$2408,6,FALSE)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VLOOKUP(KM636,$A$681:$F$2408,6,FALSE)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VLOOKUP(KV636,$A$681:$F$2408,6,FALSE)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VLOOKUP(LE636,$A$681:$F$2408,6,FALSE)</f>
        <v>170</v>
      </c>
      <c r="LI636" s="203" t="s">
        <v>63</v>
      </c>
      <c r="LJ636" s="10">
        <f>LH636*1.4</f>
        <v>237.99999999999997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VLOOKUP(LN636,$A$681:$F$2408,6,FALSE)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VLOOKUP(LW636,$A$681:$F$2408,6,FALSE)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VLOOKUP(MF636,$A$681:$F$2408,6,FALSE)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2332</v>
      </c>
      <c r="MQ636" s="204"/>
      <c r="MR636" s="204">
        <f>VLOOKUP(MO636,$A$681:$F$2408,6,FALSE)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VLOOKUP(MX636,$A$681:$F$2408,6,FALSE)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VLOOKUP(NG636,$A$681:$F$2408,6,FALSE)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584</v>
      </c>
      <c r="NR636" s="204"/>
      <c r="NS636" s="204">
        <f>VLOOKUP(NP636,$A$681:$F$2408,6,FALSE)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VLOOKUP(NY636,$A$681:$F$2408,6,FALSE)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VLOOKUP(OH636,$A$681:$F$2408,6,FALSE)</f>
        <v>233</v>
      </c>
      <c r="OL636" s="203" t="s">
        <v>63</v>
      </c>
      <c r="OM636" s="10">
        <f>OK636*1.4</f>
        <v>326.2</v>
      </c>
      <c r="ON636" s="10"/>
      <c r="OO636" s="267"/>
      <c r="OP636" s="203" t="s">
        <v>96</v>
      </c>
      <c r="OQ636" s="417" t="s">
        <v>522</v>
      </c>
      <c r="OS636" s="204"/>
      <c r="OT636" s="204">
        <f>VLOOKUP(OQ636,$A$681:$F$2408,6,FALSE)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503</v>
      </c>
      <c r="PB636" s="204"/>
      <c r="PC636" s="204">
        <f>VLOOKUP(OZ636,$A$681:$F$2408,6,FALSE)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VLOOKUP(PI636,$A$681:$F$2408,6,FALSE)</f>
        <v>184</v>
      </c>
      <c r="PM636" s="203" t="s">
        <v>63</v>
      </c>
      <c r="PN636" s="10">
        <f>PL636*1.4</f>
        <v>257.59999999999997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VLOOKUP(PR636,$A$681:$F$2408,6,FALSE)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VLOOKUP(QA636,$A$681:$F$2408,6,FALSE)</f>
        <v>84</v>
      </c>
      <c r="QE636" s="203" t="s">
        <v>63</v>
      </c>
      <c r="QF636" s="10">
        <f>QD636*1.4</f>
        <v>117.6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VLOOKUP(QJ636,$A$681:$F$2408,6,FALSE)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VLOOKUP(QS636,$A$681:$F$2408,6,FALSE)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VLOOKUP(RB636,$A$681:$F$2408,6,FALSE)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VLOOKUP(RK636,$A$681:$F$2408,6,FALSE)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VLOOKUP(RT636,$A$681:$F$2408,6,FALSE)</f>
        <v>233</v>
      </c>
      <c r="RX636" s="203" t="s">
        <v>63</v>
      </c>
      <c r="RY636" s="10">
        <f>RW636*1.4</f>
        <v>326.2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VLOOKUP(SC636,$A$681:$F$2408,6,FALSE)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VLOOKUP(SL636,$A$681:$F$2408,6,FALSE)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VLOOKUP(SU636,$A$681:$F$2408,6,FALSE)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1" t="s">
        <v>448</v>
      </c>
      <c r="TF636" s="204"/>
      <c r="TG636" s="204">
        <f>VLOOKUP(TD636,$A$681:$F$2408,6,FALSE)</f>
        <v>146</v>
      </c>
      <c r="TH636" s="203" t="s">
        <v>63</v>
      </c>
      <c r="TI636" s="10">
        <f>TG636*1.4</f>
        <v>204.39999999999998</v>
      </c>
      <c r="TK636" s="273"/>
      <c r="TL636" s="203" t="s">
        <v>96</v>
      </c>
      <c r="TM636" s="276" t="s">
        <v>450</v>
      </c>
      <c r="TO636" s="204"/>
      <c r="TP636" s="204">
        <f>VLOOKUP(TM636,$A$681:$F$2408,6,FALSE)</f>
        <v>17</v>
      </c>
      <c r="TQ636" s="203" t="s">
        <v>63</v>
      </c>
      <c r="TR636" s="10">
        <f>TP636*1.4</f>
        <v>23.799999999999997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VLOOKUP(TV636,$A$681:$F$2408,6,FALSE)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VLOOKUP(UE636,$A$681:$F$2408,6,FALSE)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VLOOKUP(UN636,$A$681:$F$2408,6,FALSE)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2058</v>
      </c>
      <c r="UY636" s="204"/>
      <c r="UZ636" s="204">
        <f>VLOOKUP(UW636,$A$681:$F$2408,6,FALSE)</f>
        <v>118</v>
      </c>
      <c r="VA636" s="203" t="s">
        <v>63</v>
      </c>
      <c r="VB636" s="10">
        <f>UZ636*1.4</f>
        <v>165.2</v>
      </c>
      <c r="VC636" s="10"/>
      <c r="VD636" s="273"/>
      <c r="VE636" s="203" t="s">
        <v>96</v>
      </c>
      <c r="VF636" s="276" t="s">
        <v>2085</v>
      </c>
      <c r="VH636" s="204"/>
      <c r="VI636" s="204">
        <f>VLOOKUP(VF636,$A$681:$F$2408,6,FALSE)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VLOOKUP(VO636,$A$681:$F$2408,6,FALSE)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VLOOKUP(VX636,$A$681:$F$2408,6,FALSE)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2058</v>
      </c>
      <c r="WI636" s="204"/>
      <c r="WJ636" s="204">
        <f>VLOOKUP(WG636,$A$681:$F$2408,6,FALSE)</f>
        <v>118</v>
      </c>
      <c r="WK636" s="203" t="s">
        <v>63</v>
      </c>
      <c r="WL636" s="10">
        <f>WJ636*1.4</f>
        <v>165.2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VLOOKUP(WP636,$A$681:$F$2408,6,FALSE)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VLOOKUP(WY636,$A$681:$F$2408,6,FALSE)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VLOOKUP(XH636,$A$681:$F$2408,6,FALSE)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2332</v>
      </c>
      <c r="XS636" s="204"/>
      <c r="XT636" s="204">
        <f>VLOOKUP(XQ636,$A$681:$F$2408,6,FALSE)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VLOOKUP(XZ636,$A$681:$F$2408,6,FALSE)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VLOOKUP(YI636,$A$681:$F$2408,6,FALSE)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VLOOKUP(YR636,$A$681:$F$2408,6,FALSE)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506</v>
      </c>
      <c r="ZC636" s="204"/>
      <c r="ZD636" s="204">
        <f>VLOOKUP(ZA636,$A$681:$F$2408,6,FALSE)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488</v>
      </c>
      <c r="ZL636" s="204"/>
      <c r="ZM636" s="204">
        <f>VLOOKUP(ZJ636,$A$681:$F$2408,6,FALSE)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VLOOKUP(ZS636,$A$681:$F$2408,6,FALSE)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VLOOKUP(AAB636,$A$681:$F$2408,6,FALSE)</f>
        <v>116</v>
      </c>
      <c r="AAF636" s="203" t="s">
        <v>63</v>
      </c>
      <c r="AAG636" s="10">
        <f>AAE636*1.4</f>
        <v>162.39999999999998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VLOOKUP(AAK636,$A$681:$F$2408,6,FALSE)</f>
        <v>84</v>
      </c>
      <c r="AAO636" s="203" t="s">
        <v>63</v>
      </c>
      <c r="AAP636" s="10">
        <f>AAN636*1.4</f>
        <v>117.6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VLOOKUP(AAT636,$A$681:$F$2408,6,FALSE)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VLOOKUP(ABC636,$A$681:$F$2408,6,FALSE)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VLOOKUP(ABL636,$A$681:$F$2408,6,FALSE)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2085</v>
      </c>
      <c r="ABW636" s="204"/>
      <c r="ABX636" s="204">
        <f>VLOOKUP(ABU636,$A$681:$F$2408,6,FALSE)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VLOOKUP(ACD636,$A$681:$F$2408,6,FALSE)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VLOOKUP(ACM636,$A$681:$F$2408,6,FALSE)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VLOOKUP(ACV636,$A$681:$F$2408,6,FALSE)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VLOOKUP(ADE636,$A$681:$F$2408,6,FALSE)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VLOOKUP(ADN636,$A$681:$F$2408,6,FALSE)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VLOOKUP(ADW636,$A$681:$F$2408,6,FALSE)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VLOOKUP(AEF636,$A$681:$F$2408,6,FALSE)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VLOOKUP(AEO636,$A$681:$F$2408,6,FALSE)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VLOOKUP(AEX636,$A$681:$F$2408,6,FALSE)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VLOOKUP(AFG636,$A$681:$F$2408,6,FALSE)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VLOOKUP(AFP636,$A$681:$F$2408,6,FALSE)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VLOOKUP(AFY636,$A$681:$F$2408,6,FALSE)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VLOOKUP(AGH636,$A$681:$F$2408,6,FALSE)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VLOOKUP(AGQ636,$A$681:$F$2408,6,FALSE)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VLOOKUP(AGZ636,$A$681:$F$2408,6,FALSE)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VLOOKUP(AHI636,$A$681:$F$2408,6,FALSE)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VLOOKUP(AHR636,$A$681:$F$2408,6,FALSE)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VLOOKUP(AIA636,$A$681:$F$2408,6,FALSE)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VLOOKUP(AIJ636,$A$681:$F$2408,6,FALSE)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VLOOKUP(AIS636,$A$681:$F$2408,6,FALSE)</f>
        <v>86</v>
      </c>
      <c r="AIW636" s="203" t="s">
        <v>63</v>
      </c>
      <c r="AIX636" s="10">
        <f>AIV636*1.4</f>
        <v>120.39999999999999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VLOOKUP(AJB636,$A$681:$F$2408,6,FALSE)</f>
        <v>146</v>
      </c>
      <c r="AJF636" s="203" t="s">
        <v>63</v>
      </c>
      <c r="AJG636" s="10">
        <f>AJE636*1.4</f>
        <v>204.39999999999998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VLOOKUP(AJK636,$A$681:$F$2408,6,FALSE)</f>
        <v>170</v>
      </c>
      <c r="AJO636" s="203" t="s">
        <v>63</v>
      </c>
      <c r="AJP636" s="10">
        <f>AJN636*1.4</f>
        <v>237.99999999999997</v>
      </c>
      <c r="AJQ636" s="10"/>
      <c r="AJR636" s="273"/>
      <c r="AJS636" s="203" t="s">
        <v>96</v>
      </c>
      <c r="AJT636" s="424" t="s">
        <v>613</v>
      </c>
      <c r="AJV636" s="204"/>
      <c r="AJW636" s="204">
        <f>VLOOKUP(AJT636,$A$681:$F$2408,6,FALSE)</f>
        <v>37</v>
      </c>
      <c r="AJX636" s="203" t="s">
        <v>63</v>
      </c>
      <c r="AJY636" s="10">
        <f>AJW636*1.4</f>
        <v>51.8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VLOOKUP(AKC636,$A$681:$F$2408,6,FALSE)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VLOOKUP(AKL636,$A$681:$F$2408,6,FALSE)</f>
        <v>86</v>
      </c>
      <c r="AKP636" s="203" t="s">
        <v>63</v>
      </c>
      <c r="AKQ636" s="10">
        <f>AKO636*1.4</f>
        <v>120.39999999999999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VLOOKUP(AKU636,$A$681:$F$2408,6,FALSE)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VLOOKUP(ALD636,$A$681:$F$2408,6,FALSE)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VLOOKUP(ALM636,$A$681:$F$2408,6,FALSE)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VLOOKUP(ALV636,$A$681:$F$2408,6,FALSE)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VLOOKUP(AME636,$A$681:$F$2408,6,FALSE)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VLOOKUP(AMN636,$A$681:$F$2408,6,FALSE)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VLOOKUP(AMW636,$A$681:$F$2408,6,FALSE)</f>
        <v>233</v>
      </c>
      <c r="ANA636" s="203" t="s">
        <v>63</v>
      </c>
      <c r="ANB636" s="10">
        <f>AMZ636*1.4</f>
        <v>326.2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VLOOKUP(ANF636,$A$681:$F$2408,6,FALSE)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2332</v>
      </c>
      <c r="ANQ636" s="204"/>
      <c r="ANR636" s="204">
        <f>VLOOKUP(ANO636,$A$681:$F$2408,6,FALSE)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VLOOKUP(ANX636,$A$681:$F$2408,6,FALSE)</f>
        <v>54</v>
      </c>
      <c r="AOB636" s="203" t="s">
        <v>63</v>
      </c>
      <c r="AOC636" s="10">
        <f>AOA636*1.4</f>
        <v>75.599999999999994</v>
      </c>
      <c r="AOD636" s="10"/>
      <c r="AOE636" s="273"/>
      <c r="AOF636" s="203" t="s">
        <v>96</v>
      </c>
      <c r="AOG636" s="276" t="s">
        <v>2085</v>
      </c>
      <c r="AOI636" s="204"/>
      <c r="AOJ636" s="204">
        <f>VLOOKUP(AOG636,$A$681:$F$2408,6,FALSE)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VLOOKUP(AOP636,$A$681:$F$2408,6,FALSE)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VLOOKUP(AOY636,$A$681:$F$2408,6,FALSE)</f>
        <v>86</v>
      </c>
      <c r="APC636" s="203" t="s">
        <v>63</v>
      </c>
      <c r="APD636" s="10">
        <f>APB636*1.4</f>
        <v>120.39999999999999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VLOOKUP(APH636,$A$681:$F$2408,6,FALSE)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VLOOKUP(APQ636,$A$681:$F$2408,6,FALSE)</f>
        <v>114</v>
      </c>
      <c r="APU636" s="203" t="s">
        <v>63</v>
      </c>
      <c r="APV636" s="10">
        <f>APT636*1.4</f>
        <v>159.6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VLOOKUP(APZ636,$A$681:$F$2408,6,FALSE)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2085</v>
      </c>
      <c r="D637" s="204"/>
      <c r="E637" s="204">
        <f>VLOOKUP(B637,$A$681:$F$2408,6,FALSE)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VLOOKUP(K637,$A$681:$F$2408,6,FALSE)</f>
        <v>233</v>
      </c>
      <c r="O637" s="203" t="s">
        <v>65</v>
      </c>
      <c r="P637" s="10">
        <f>N637*1.3</f>
        <v>302.90000000000003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VLOOKUP(T637,$A$681:$F$2408,6,FALSE)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VLOOKUP(AC637,$A$681:$F$2408,6,FALSE)</f>
        <v>54</v>
      </c>
      <c r="AG637" s="203" t="s">
        <v>65</v>
      </c>
      <c r="AH637" s="10">
        <f>AF637*1.3</f>
        <v>70.2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VLOOKUP(AL637,$A$681:$F$2408,6,FALSE)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VLOOKUP(AU637,$A$681:$F$2408,6,FALSE)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VLOOKUP(BD637,$A$681:$F$2408,6,FALSE)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VLOOKUP(BM637,$A$681:$F$2408,6,FALSE)</f>
        <v>170</v>
      </c>
      <c r="BQ637" s="203" t="s">
        <v>65</v>
      </c>
      <c r="BR637" s="10">
        <f>BP637*1.3</f>
        <v>221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VLOOKUP(BV637,$A$681:$F$2408,6,FALSE)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VLOOKUP(CE637,$A$681:$F$2408,6,FALSE)</f>
        <v>141</v>
      </c>
      <c r="CI637" s="203" t="s">
        <v>65</v>
      </c>
      <c r="CJ637" s="10">
        <f>CH637*1.3</f>
        <v>183.3</v>
      </c>
      <c r="CK637" s="10"/>
      <c r="CL637" s="267"/>
      <c r="CM637" s="203" t="s">
        <v>97</v>
      </c>
      <c r="CN637" s="276" t="s">
        <v>2085</v>
      </c>
      <c r="CP637" s="204"/>
      <c r="CQ637" s="204">
        <f>VLOOKUP(CN637,$A$681:$F$2408,6,FALSE)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VLOOKUP(CW637,$A$681:$F$2408,6,FALSE)</f>
        <v>233</v>
      </c>
      <c r="DA637" s="203" t="s">
        <v>65</v>
      </c>
      <c r="DB637" s="10">
        <f>CZ637*1.3</f>
        <v>302.90000000000003</v>
      </c>
      <c r="DC637" s="10"/>
      <c r="DD637" s="267"/>
      <c r="DE637" s="203" t="s">
        <v>97</v>
      </c>
      <c r="DF637" s="276" t="s">
        <v>2085</v>
      </c>
      <c r="DH637" s="204"/>
      <c r="DI637" s="204">
        <f>VLOOKUP(DF637,$A$681:$F$2408,6,FALSE)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VLOOKUP(DO637,$A$681:$F$2408,6,FALSE)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VLOOKUP(DX637,$A$681:$F$2408,6,FALSE)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VLOOKUP(EG637,$A$681:$F$2408,6,FALSE)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VLOOKUP(EP637,$A$681:$F$2408,6,FALSE)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VLOOKUP(EY637,$A$681:$F$2408,6,FALSE)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14" t="s">
        <v>719</v>
      </c>
      <c r="FJ637" s="204"/>
      <c r="FK637" s="204">
        <f>VLOOKUP(FH637,$A$681:$F$2408,6,FALSE)</f>
        <v>233</v>
      </c>
      <c r="FL637" s="203" t="s">
        <v>65</v>
      </c>
      <c r="FM637" s="10">
        <f>FK637*1.3</f>
        <v>302.90000000000003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VLOOKUP(FQ637,$A$681:$F$2408,6,FALSE)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2085</v>
      </c>
      <c r="GB637" s="204"/>
      <c r="GC637" s="204">
        <f>VLOOKUP(FZ637,$A$681:$F$2408,6,FALSE)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VLOOKUP(GI637,$A$681:$F$2408,6,FALSE)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VLOOKUP(GR637,$A$681:$F$2408,6,FALSE)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VLOOKUP(HA637,$A$681:$F$2408,6,FALSE)</f>
        <v>264</v>
      </c>
      <c r="HE637" s="203" t="s">
        <v>65</v>
      </c>
      <c r="HF637" s="10">
        <f>HD637*1.3</f>
        <v>343.2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VLOOKUP(HJ637,$A$681:$F$2408,6,FALSE)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VLOOKUP(HS637,$A$681:$F$2408,6,FALSE)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VLOOKUP(IB637,$A$681:$F$2408,6,FALSE)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2058</v>
      </c>
      <c r="IM637" s="204"/>
      <c r="IN637" s="204">
        <f>VLOOKUP(IK637,$A$681:$F$2408,6,FALSE)</f>
        <v>118</v>
      </c>
      <c r="IO637" s="203" t="s">
        <v>65</v>
      </c>
      <c r="IP637" s="10">
        <f>IN637*1.3</f>
        <v>153.4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VLOOKUP(IT637,$A$681:$F$2408,6,FALSE)</f>
        <v>86</v>
      </c>
      <c r="IX637" s="203" t="s">
        <v>65</v>
      </c>
      <c r="IY637" s="10">
        <f>IW637*1.3</f>
        <v>111.8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VLOOKUP(JC637,$A$681:$F$2408,6,FALSE)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VLOOKUP(JL637,$A$681:$F$2408,6,FALSE)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VLOOKUP(JU637,$A$681:$F$2408,6,FALSE)</f>
        <v>141</v>
      </c>
      <c r="JY637" s="203" t="s">
        <v>65</v>
      </c>
      <c r="JZ637" s="10">
        <f>JX637*1.3</f>
        <v>183.3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VLOOKUP(KD637,$A$681:$F$2408,6,FALSE)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VLOOKUP(KM637,$A$681:$F$2408,6,FALSE)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VLOOKUP(KV637,$A$681:$F$2408,6,FALSE)</f>
        <v>233</v>
      </c>
      <c r="KZ637" s="203" t="s">
        <v>65</v>
      </c>
      <c r="LA637" s="10">
        <f>KY637*1.3</f>
        <v>302.90000000000003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VLOOKUP(LE637,$A$681:$F$2408,6,FALSE)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VLOOKUP(LN637,$A$681:$F$2408,6,FALSE)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VLOOKUP(LW637,$A$681:$F$2408,6,FALSE)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VLOOKUP(MF637,$A$681:$F$2408,6,FALSE)</f>
        <v>264</v>
      </c>
      <c r="MJ637" s="203" t="s">
        <v>65</v>
      </c>
      <c r="MK637" s="10">
        <f>MI637*1.3</f>
        <v>343.2</v>
      </c>
      <c r="ML637" s="10"/>
      <c r="MM637" s="267"/>
      <c r="MN637" s="203" t="s">
        <v>97</v>
      </c>
      <c r="MO637" s="276" t="s">
        <v>2085</v>
      </c>
      <c r="MQ637" s="204"/>
      <c r="MR637" s="204">
        <f>VLOOKUP(MO637,$A$681:$F$2408,6,FALSE)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VLOOKUP(MX637,$A$681:$F$2408,6,FALSE)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VLOOKUP(NG637,$A$681:$F$2408,6,FALSE)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17" t="s">
        <v>424</v>
      </c>
      <c r="NR637" s="204"/>
      <c r="NS637" s="204">
        <f>VLOOKUP(NP637,$A$681:$F$2408,6,FALSE)</f>
        <v>54</v>
      </c>
      <c r="NT637" s="203" t="s">
        <v>65</v>
      </c>
      <c r="NU637" s="10">
        <f>NS637*1.3</f>
        <v>70.2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VLOOKUP(NY637,$A$681:$F$2408,6,FALSE)</f>
        <v>170</v>
      </c>
      <c r="OC637" s="203" t="s">
        <v>65</v>
      </c>
      <c r="OD637" s="10">
        <f>OB637*1.3</f>
        <v>221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VLOOKUP(OH637,$A$681:$F$2408,6,FALSE)</f>
        <v>264</v>
      </c>
      <c r="OL637" s="203" t="s">
        <v>65</v>
      </c>
      <c r="OM637" s="10">
        <f>OK637*1.3</f>
        <v>343.2</v>
      </c>
      <c r="ON637" s="10"/>
      <c r="OO637" s="267"/>
      <c r="OP637" s="203" t="s">
        <v>97</v>
      </c>
      <c r="OQ637" s="417" t="s">
        <v>450</v>
      </c>
      <c r="OS637" s="204"/>
      <c r="OT637" s="204">
        <f>VLOOKUP(OQ637,$A$681:$F$2408,6,FALSE)</f>
        <v>17</v>
      </c>
      <c r="OU637" s="203" t="s">
        <v>65</v>
      </c>
      <c r="OV637" s="10">
        <f>OT637*1.3</f>
        <v>22.1</v>
      </c>
      <c r="OW637" s="10"/>
      <c r="OX637" s="267"/>
      <c r="OY637" s="203" t="s">
        <v>97</v>
      </c>
      <c r="OZ637" s="421" t="s">
        <v>719</v>
      </c>
      <c r="PB637" s="204"/>
      <c r="PC637" s="204">
        <f>VLOOKUP(OZ637,$A$681:$F$2408,6,FALSE)</f>
        <v>233</v>
      </c>
      <c r="PD637" s="203" t="s">
        <v>65</v>
      </c>
      <c r="PE637" s="10">
        <f>PC637*1.3</f>
        <v>302.90000000000003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VLOOKUP(PI637,$A$681:$F$2408,6,FALSE)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VLOOKUP(PR637,$A$681:$F$2408,6,FALSE)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VLOOKUP(QA637,$A$681:$F$2408,6,FALSE)</f>
        <v>86</v>
      </c>
      <c r="QE637" s="203" t="s">
        <v>65</v>
      </c>
      <c r="QF637" s="10">
        <f>QD637*1.3</f>
        <v>111.8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VLOOKUP(QJ637,$A$681:$F$2408,6,FALSE)</f>
        <v>233</v>
      </c>
      <c r="QN637" s="203" t="s">
        <v>65</v>
      </c>
      <c r="QO637" s="10">
        <f>QM637*1.3</f>
        <v>302.90000000000003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VLOOKUP(QS637,$A$681:$F$2408,6,FALSE)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VLOOKUP(RB637,$A$681:$F$2408,6,FALSE)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VLOOKUP(RK637,$A$681:$F$2408,6,FALSE)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VLOOKUP(RT637,$A$681:$F$2408,6,FALSE)</f>
        <v>84</v>
      </c>
      <c r="RX637" s="203" t="s">
        <v>65</v>
      </c>
      <c r="RY637" s="10">
        <f>RW637*1.3</f>
        <v>109.2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VLOOKUP(SC637,$A$681:$F$2408,6,FALSE)</f>
        <v>233</v>
      </c>
      <c r="SG637" s="203" t="s">
        <v>65</v>
      </c>
      <c r="SH637" s="10">
        <f>SF637*1.3</f>
        <v>302.90000000000003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VLOOKUP(SL637,$A$681:$F$2408,6,FALSE)</f>
        <v>233</v>
      </c>
      <c r="SP637" s="203" t="s">
        <v>65</v>
      </c>
      <c r="SQ637" s="10">
        <f>SO637*1.3</f>
        <v>302.90000000000003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VLOOKUP(SU637,$A$681:$F$2408,6,FALSE)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532</v>
      </c>
      <c r="TF637" s="204"/>
      <c r="TG637" s="204">
        <f>VLOOKUP(TD637,$A$681:$F$2408,6,FALSE)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VLOOKUP(TM637,$A$681:$F$2408,6,FALSE)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VLOOKUP(TV637,$A$681:$F$2408,6,FALSE)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VLOOKUP(UE637,$A$681:$F$2408,6,FALSE)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VLOOKUP(UN637,$A$681:$F$2408,6,FALSE)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VLOOKUP(UW637,$A$681:$F$2408,6,FALSE)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VLOOKUP(VF637,$A$681:$F$2408,6,FALSE)</f>
        <v>116</v>
      </c>
      <c r="VJ637" s="203" t="s">
        <v>65</v>
      </c>
      <c r="VK637" s="10">
        <f>VI637*1.3</f>
        <v>150.80000000000001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VLOOKUP(VO637,$A$681:$F$2408,6,FALSE)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VLOOKUP(VX637,$A$681:$F$2408,6,FALSE)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VLOOKUP(WG637,$A$681:$F$2408,6,FALSE)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VLOOKUP(WP637,$A$681:$F$2408,6,FALSE)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VLOOKUP(WY637,$A$681:$F$2408,6,FALSE)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VLOOKUP(XH637,$A$681:$F$2408,6,FALSE)</f>
        <v>264</v>
      </c>
      <c r="XL637" s="203" t="s">
        <v>65</v>
      </c>
      <c r="XM637" s="10">
        <f>XK637*1.3</f>
        <v>343.2</v>
      </c>
      <c r="XO637" s="273"/>
      <c r="XP637" s="203" t="s">
        <v>97</v>
      </c>
      <c r="XQ637" s="276" t="s">
        <v>1229</v>
      </c>
      <c r="XS637" s="204"/>
      <c r="XT637" s="204">
        <f>VLOOKUP(XQ637,$A$681:$F$2408,6,FALSE)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VLOOKUP(XZ637,$A$681:$F$2408,6,FALSE)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VLOOKUP(YI637,$A$681:$F$2408,6,FALSE)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VLOOKUP(YR637,$A$681:$F$2408,6,FALSE)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719</v>
      </c>
      <c r="ZC637" s="204"/>
      <c r="ZD637" s="204">
        <f>VLOOKUP(ZA637,$A$681:$F$2408,6,FALSE)</f>
        <v>233</v>
      </c>
      <c r="ZE637" s="203" t="s">
        <v>65</v>
      </c>
      <c r="ZF637" s="10">
        <f>ZD637*1.3</f>
        <v>302.90000000000003</v>
      </c>
      <c r="ZH637" s="273"/>
      <c r="ZI637" s="203" t="s">
        <v>97</v>
      </c>
      <c r="ZJ637" s="276" t="s">
        <v>440</v>
      </c>
      <c r="ZL637" s="204"/>
      <c r="ZM637" s="204">
        <f>VLOOKUP(ZJ637,$A$681:$F$2408,6,FALSE)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VLOOKUP(ZS637,$A$681:$F$2408,6,FALSE)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VLOOKUP(AAB637,$A$681:$F$2408,6,FALSE)</f>
        <v>84</v>
      </c>
      <c r="AAF637" s="203" t="s">
        <v>65</v>
      </c>
      <c r="AAG637" s="10">
        <f>AAE637*1.3</f>
        <v>109.2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VLOOKUP(AAK637,$A$681:$F$2408,6,FALSE)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VLOOKUP(AAT637,$A$681:$F$2408,6,FALSE)</f>
        <v>170</v>
      </c>
      <c r="AAX637" s="203" t="s">
        <v>65</v>
      </c>
      <c r="AAY637" s="10">
        <f>AAW637*1.3</f>
        <v>221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VLOOKUP(ABC637,$A$681:$F$2408,6,FALSE)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VLOOKUP(ABL637,$A$681:$F$2408,6,FALSE)</f>
        <v>141</v>
      </c>
      <c r="ABP637" s="203" t="s">
        <v>65</v>
      </c>
      <c r="ABQ637" s="10">
        <f>ABO637*1.3</f>
        <v>183.3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VLOOKUP(ABU637,$A$681:$F$2408,6,FALSE)</f>
        <v>116</v>
      </c>
      <c r="ABY637" s="203" t="s">
        <v>65</v>
      </c>
      <c r="ABZ637" s="10">
        <f>ABX637*1.3</f>
        <v>150.80000000000001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VLOOKUP(ACD637,$A$681:$F$2408,6,FALSE)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VLOOKUP(ACM637,$A$681:$F$2408,6,FALSE)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VLOOKUP(ACV637,$A$681:$F$2408,6,FALSE)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VLOOKUP(ADE637,$A$681:$F$2408,6,FALSE)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VLOOKUP(ADN637,$A$681:$F$2408,6,FALSE)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VLOOKUP(ADW637,$A$681:$F$2408,6,FALSE)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VLOOKUP(AEF637,$A$681:$F$2408,6,FALSE)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VLOOKUP(AEO637,$A$681:$F$2408,6,FALSE)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VLOOKUP(AEX637,$A$681:$F$2408,6,FALSE)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VLOOKUP(AFG637,$A$681:$F$2408,6,FALSE)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VLOOKUP(AFP637,$A$681:$F$2408,6,FALSE)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VLOOKUP(AFY637,$A$681:$F$2408,6,FALSE)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VLOOKUP(AGH637,$A$681:$F$2408,6,FALSE)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VLOOKUP(AGQ637,$A$681:$F$2408,6,FALSE)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VLOOKUP(AGZ637,$A$681:$F$2408,6,FALSE)</f>
        <v>54</v>
      </c>
      <c r="AHD637" s="203" t="s">
        <v>65</v>
      </c>
      <c r="AHE637" s="10">
        <f>AHC637*1.3</f>
        <v>70.2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VLOOKUP(AHI637,$A$681:$F$2408,6,FALSE)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VLOOKUP(AHR637,$A$681:$F$2408,6,FALSE)</f>
        <v>233</v>
      </c>
      <c r="AHV637" s="203" t="s">
        <v>65</v>
      </c>
      <c r="AHW637" s="10">
        <f>AHU637*1.3</f>
        <v>302.90000000000003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VLOOKUP(AIA637,$A$681:$F$2408,6,FALSE)</f>
        <v>264</v>
      </c>
      <c r="AIE637" s="203" t="s">
        <v>65</v>
      </c>
      <c r="AIF637" s="10">
        <f>AID637*1.3</f>
        <v>343.2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VLOOKUP(AIJ637,$A$681:$F$2408,6,FALSE)</f>
        <v>17</v>
      </c>
      <c r="AIN637" s="203" t="s">
        <v>65</v>
      </c>
      <c r="AIO637" s="10">
        <f>AIM637*1.3</f>
        <v>22.1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VLOOKUP(AIS637,$A$681:$F$2408,6,FALSE)</f>
        <v>17</v>
      </c>
      <c r="AIW637" s="203" t="s">
        <v>65</v>
      </c>
      <c r="AIX637" s="10">
        <f>AIV637*1.3</f>
        <v>22.1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VLOOKUP(AJB637,$A$681:$F$2408,6,FALSE)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VLOOKUP(AJK637,$A$681:$F$2408,6,FALSE)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488</v>
      </c>
      <c r="AJV637" s="204"/>
      <c r="AJW637" s="204">
        <f>VLOOKUP(AJT637,$A$681:$F$2408,6,FALSE)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2332</v>
      </c>
      <c r="AKE637" s="204"/>
      <c r="AKF637" s="204">
        <f>VLOOKUP(AKC637,$A$681:$F$2408,6,FALSE)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VLOOKUP(AKL637,$A$681:$F$2408,6,FALSE)</f>
        <v>60</v>
      </c>
      <c r="AKP637" s="203" t="s">
        <v>65</v>
      </c>
      <c r="AKQ637" s="10">
        <f>AKO637*1.3</f>
        <v>78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VLOOKUP(AKU637,$A$681:$F$2408,6,FALSE)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VLOOKUP(ALD637,$A$681:$F$2408,6,FALSE)</f>
        <v>37</v>
      </c>
      <c r="ALH637" s="203" t="s">
        <v>65</v>
      </c>
      <c r="ALI637" s="10">
        <f>ALG637*1.3</f>
        <v>48.1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VLOOKUP(ALM637,$A$681:$F$2408,6,FALSE)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VLOOKUP(ALV637,$A$681:$F$2408,6,FALSE)</f>
        <v>184</v>
      </c>
      <c r="ALZ637" s="203" t="s">
        <v>65</v>
      </c>
      <c r="AMA637" s="10">
        <f>ALY637*1.3</f>
        <v>239.20000000000002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VLOOKUP(AME637,$A$681:$F$2408,6,FALSE)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VLOOKUP(AMN637,$A$681:$F$2408,6,FALSE)</f>
        <v>17</v>
      </c>
      <c r="AMR637" s="203" t="s">
        <v>65</v>
      </c>
      <c r="AMS637" s="10">
        <f>AMQ637*1.3</f>
        <v>22.1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VLOOKUP(AMW637,$A$681:$F$2408,6,FALSE)</f>
        <v>184</v>
      </c>
      <c r="ANA637" s="203" t="s">
        <v>65</v>
      </c>
      <c r="ANB637" s="10">
        <f>AMZ637*1.3</f>
        <v>239.20000000000002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VLOOKUP(ANF637,$A$681:$F$2408,6,FALSE)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VLOOKUP(ANO637,$A$681:$F$2408,6,FALSE)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VLOOKUP(ANX637,$A$681:$F$2408,6,FALSE)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VLOOKUP(AOG637,$A$681:$F$2408,6,FALSE)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VLOOKUP(AOP637,$A$681:$F$2408,6,FALSE)</f>
        <v>116</v>
      </c>
      <c r="AOT637" s="203" t="s">
        <v>65</v>
      </c>
      <c r="AOU637" s="10">
        <f>AOS637*1.3</f>
        <v>150.80000000000001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VLOOKUP(AOY637,$A$681:$F$2408,6,FALSE)</f>
        <v>233</v>
      </c>
      <c r="APC637" s="203" t="s">
        <v>65</v>
      </c>
      <c r="APD637" s="10">
        <f>APB637*1.3</f>
        <v>302.90000000000003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VLOOKUP(APH637,$A$681:$F$2408,6,FALSE)</f>
        <v>17</v>
      </c>
      <c r="APL637" s="203" t="s">
        <v>65</v>
      </c>
      <c r="APM637" s="10">
        <f>APK637*1.3</f>
        <v>22.1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VLOOKUP(APQ637,$A$681:$F$2408,6,FALSE)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VLOOKUP(APZ637,$A$681:$F$2408,6,FALSE)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VLOOKUP(B638,$A$681:$F$2408,6,FALSE)</f>
        <v>233</v>
      </c>
      <c r="F638" s="203" t="s">
        <v>67</v>
      </c>
      <c r="G638" s="10">
        <f>E638*1.2</f>
        <v>279.59999999999997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VLOOKUP(K638,$A$681:$F$2408,6,FALSE)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VLOOKUP(T638,$A$681:$F$2408,6,FALSE)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2085</v>
      </c>
      <c r="AE638" s="204"/>
      <c r="AF638" s="204">
        <f>VLOOKUP(AC638,$A$681:$F$2408,6,FALSE)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VLOOKUP(AL638,$A$681:$F$2408,6,FALSE)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2332</v>
      </c>
      <c r="AW638" s="204"/>
      <c r="AX638" s="204">
        <f>VLOOKUP(AU638,$A$681:$F$2408,6,FALSE)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VLOOKUP(BD638,$A$681:$F$2408,6,FALSE)</f>
        <v>170</v>
      </c>
      <c r="BH638" s="203" t="s">
        <v>67</v>
      </c>
      <c r="BI638" s="10">
        <f>BG638*1.2</f>
        <v>204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VLOOKUP(BM638,$A$681:$F$2408,6,FALSE)</f>
        <v>233</v>
      </c>
      <c r="BQ638" s="203" t="s">
        <v>67</v>
      </c>
      <c r="BR638" s="10">
        <f>BP638*1.2</f>
        <v>279.59999999999997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VLOOKUP(BV638,$A$681:$F$2408,6,FALSE)</f>
        <v>86</v>
      </c>
      <c r="BZ638" s="203" t="s">
        <v>67</v>
      </c>
      <c r="CA638" s="10">
        <f>BY638*1.2</f>
        <v>103.2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VLOOKUP(CE638,$A$681:$F$2408,6,FALSE)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VLOOKUP(CN638,$A$681:$F$2408,6,FALSE)</f>
        <v>233</v>
      </c>
      <c r="CR638" s="203" t="s">
        <v>67</v>
      </c>
      <c r="CS638" s="10">
        <f>CQ638*1.2</f>
        <v>279.59999999999997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VLOOKUP(CW638,$A$681:$F$2408,6,FALSE)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VLOOKUP(DF638,$A$681:$F$2408,6,FALSE)</f>
        <v>116</v>
      </c>
      <c r="DJ638" s="203" t="s">
        <v>67</v>
      </c>
      <c r="DK638" s="10">
        <f>DI638*1.2</f>
        <v>139.19999999999999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VLOOKUP(DO638,$A$681:$F$2408,6,FALSE)</f>
        <v>233</v>
      </c>
      <c r="DS638" s="203" t="s">
        <v>67</v>
      </c>
      <c r="DT638" s="10">
        <f>DR638*1.2</f>
        <v>279.59999999999997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VLOOKUP(DX638,$A$681:$F$2408,6,FALSE)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VLOOKUP(EG638,$A$681:$F$2408,6,FALSE)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VLOOKUP(EP638,$A$681:$F$2408,6,FALSE)</f>
        <v>60</v>
      </c>
      <c r="ET638" s="203" t="s">
        <v>67</v>
      </c>
      <c r="EU638" s="10">
        <f>ES638*1.2</f>
        <v>72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VLOOKUP(EY638,$A$681:$F$2408,6,FALSE)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14" t="s">
        <v>1447</v>
      </c>
      <c r="FJ638" s="204"/>
      <c r="FK638" s="204">
        <f>VLOOKUP(FH638,$A$681:$F$2408,6,FALSE)</f>
        <v>170</v>
      </c>
      <c r="FL638" s="203" t="s">
        <v>67</v>
      </c>
      <c r="FM638" s="10">
        <f>FK638*1.2</f>
        <v>204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VLOOKUP(FQ638,$A$681:$F$2408,6,FALSE)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VLOOKUP(FZ638,$A$681:$F$2408,6,FALSE)</f>
        <v>27</v>
      </c>
      <c r="GD638" s="203" t="s">
        <v>67</v>
      </c>
      <c r="GE638" s="10">
        <f>GC638*1.2</f>
        <v>32.4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VLOOKUP(GI638,$A$681:$F$2408,6,FALSE)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VLOOKUP(GR638,$A$681:$F$2408,6,FALSE)</f>
        <v>184</v>
      </c>
      <c r="GV638" s="203" t="s">
        <v>67</v>
      </c>
      <c r="GW638" s="10">
        <f>GU638*1.2</f>
        <v>220.79999999999998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VLOOKUP(HA638,$A$681:$F$2408,6,FALSE)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VLOOKUP(HJ638,$A$681:$F$2408,6,FALSE)</f>
        <v>233</v>
      </c>
      <c r="HN638" s="203" t="s">
        <v>67</v>
      </c>
      <c r="HO638" s="10">
        <f>HM638*1.2</f>
        <v>279.59999999999997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VLOOKUP(HS638,$A$681:$F$2408,6,FALSE)</f>
        <v>184</v>
      </c>
      <c r="HW638" s="203" t="s">
        <v>67</v>
      </c>
      <c r="HX638" s="10">
        <f>HV638*1.2</f>
        <v>220.79999999999998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VLOOKUP(IB638,$A$681:$F$2408,6,FALSE)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VLOOKUP(IK638,$A$681:$F$2408,6,FALSE)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VLOOKUP(IT638,$A$681:$F$2408,6,FALSE)</f>
        <v>60</v>
      </c>
      <c r="IX638" s="203" t="s">
        <v>67</v>
      </c>
      <c r="IY638" s="10">
        <f>IW638*1.2</f>
        <v>72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VLOOKUP(JC638,$A$681:$F$2408,6,FALSE)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VLOOKUP(JL638,$A$681:$F$2408,6,FALSE)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VLOOKUP(JU638,$A$681:$F$2408,6,FALSE)</f>
        <v>233</v>
      </c>
      <c r="JY638" s="203" t="s">
        <v>67</v>
      </c>
      <c r="JZ638" s="10">
        <f>JX638*1.2</f>
        <v>279.59999999999997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VLOOKUP(KD638,$A$681:$F$2408,6,FALSE)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VLOOKUP(KM638,$A$681:$F$2408,6,FALSE)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VLOOKUP(KV638,$A$681:$F$2408,6,FALSE)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VLOOKUP(LE638,$A$681:$F$2408,6,FALSE)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VLOOKUP(LN638,$A$681:$F$2408,6,FALSE)</f>
        <v>184</v>
      </c>
      <c r="LR638" s="203" t="s">
        <v>67</v>
      </c>
      <c r="LS638" s="10">
        <f>LQ638*1.2</f>
        <v>220.79999999999998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VLOOKUP(LW638,$A$681:$F$2408,6,FALSE)</f>
        <v>84</v>
      </c>
      <c r="MA638" s="203" t="s">
        <v>67</v>
      </c>
      <c r="MB638" s="10">
        <f>LZ638*1.2</f>
        <v>100.8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VLOOKUP(MF638,$A$681:$F$2408,6,FALSE)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VLOOKUP(MO638,$A$681:$F$2408,6,FALSE)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VLOOKUP(MX638,$A$681:$F$2408,6,FALSE)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VLOOKUP(NG638,$A$681:$F$2408,6,FALSE)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525</v>
      </c>
      <c r="NR638" s="204"/>
      <c r="NS638" s="204">
        <f>VLOOKUP(NP638,$A$681:$F$2408,6,FALSE)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VLOOKUP(NY638,$A$681:$F$2408,6,FALSE)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VLOOKUP(OH638,$A$681:$F$2408,6,FALSE)</f>
        <v>60</v>
      </c>
      <c r="OL638" s="203" t="s">
        <v>67</v>
      </c>
      <c r="OM638" s="10">
        <f>OK638*1.2</f>
        <v>72</v>
      </c>
      <c r="ON638" s="10"/>
      <c r="OO638" s="267"/>
      <c r="OP638" s="203" t="s">
        <v>98</v>
      </c>
      <c r="OQ638" s="417" t="s">
        <v>440</v>
      </c>
      <c r="OS638" s="204"/>
      <c r="OT638" s="204">
        <f>VLOOKUP(OQ638,$A$681:$F$2408,6,FALSE)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550</v>
      </c>
      <c r="PB638" s="204"/>
      <c r="PC638" s="204">
        <f>VLOOKUP(OZ638,$A$681:$F$2408,6,FALSE)</f>
        <v>84</v>
      </c>
      <c r="PD638" s="203" t="s">
        <v>67</v>
      </c>
      <c r="PE638" s="10">
        <f>PC638*1.2</f>
        <v>100.8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VLOOKUP(PI638,$A$681:$F$2408,6,FALSE)</f>
        <v>60</v>
      </c>
      <c r="PM638" s="203" t="s">
        <v>67</v>
      </c>
      <c r="PN638" s="10">
        <f>PL638*1.2</f>
        <v>72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VLOOKUP(PR638,$A$681:$F$2408,6,FALSE)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VLOOKUP(QA638,$A$681:$F$2408,6,FALSE)</f>
        <v>54</v>
      </c>
      <c r="QE638" s="203" t="s">
        <v>67</v>
      </c>
      <c r="QF638" s="10">
        <f>QD638*1.2</f>
        <v>64.8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VLOOKUP(QJ638,$A$681:$F$2408,6,FALSE)</f>
        <v>141</v>
      </c>
      <c r="QN638" s="203" t="s">
        <v>67</v>
      </c>
      <c r="QO638" s="10">
        <f>QM638*1.2</f>
        <v>169.2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VLOOKUP(QS638,$A$681:$F$2408,6,FALSE)</f>
        <v>116</v>
      </c>
      <c r="QW638" s="203" t="s">
        <v>67</v>
      </c>
      <c r="QX638" s="10">
        <f>QV638*1.2</f>
        <v>139.19999999999999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VLOOKUP(RB638,$A$681:$F$2408,6,FALSE)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VLOOKUP(RK638,$A$681:$F$2408,6,FALSE)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2332</v>
      </c>
      <c r="RV638" s="204"/>
      <c r="RW638" s="204">
        <f>VLOOKUP(RT638,$A$681:$F$2408,6,FALSE)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VLOOKUP(SC638,$A$681:$F$2408,6,FALSE)</f>
        <v>84</v>
      </c>
      <c r="SG638" s="203" t="s">
        <v>67</v>
      </c>
      <c r="SH638" s="10">
        <f>SF638*1.2</f>
        <v>100.8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VLOOKUP(SL638,$A$681:$F$2408,6,FALSE)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VLOOKUP(SU638,$A$681:$F$2408,6,FALSE)</f>
        <v>54</v>
      </c>
      <c r="SY638" s="203" t="s">
        <v>67</v>
      </c>
      <c r="SZ638" s="10">
        <f>SX638*1.2</f>
        <v>64.8</v>
      </c>
      <c r="TA638" s="10"/>
      <c r="TB638" s="273"/>
      <c r="TC638" s="203" t="s">
        <v>98</v>
      </c>
      <c r="TD638" s="421" t="s">
        <v>440</v>
      </c>
      <c r="TF638" s="204"/>
      <c r="TG638" s="204">
        <f>VLOOKUP(TD638,$A$681:$F$2408,6,FALSE)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VLOOKUP(TM638,$A$681:$F$2408,6,FALSE)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VLOOKUP(TV638,$A$681:$F$2408,6,FALSE)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VLOOKUP(UE638,$A$681:$F$2408,6,FALSE)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VLOOKUP(UN638,$A$681:$F$2408,6,FALSE)</f>
        <v>184</v>
      </c>
      <c r="UR638" s="203" t="s">
        <v>67</v>
      </c>
      <c r="US638" s="10">
        <f>UQ638*1.2</f>
        <v>220.79999999999998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VLOOKUP(UW638,$A$681:$F$2408,6,FALSE)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VLOOKUP(VF638,$A$681:$F$2408,6,FALSE)</f>
        <v>86</v>
      </c>
      <c r="VJ638" s="203" t="s">
        <v>67</v>
      </c>
      <c r="VK638" s="10">
        <f>VI638*1.2</f>
        <v>103.2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VLOOKUP(VO638,$A$681:$F$2408,6,FALSE)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VLOOKUP(VX638,$A$681:$F$2408,6,FALSE)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VLOOKUP(WG638,$A$681:$F$2408,6,FALSE)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VLOOKUP(WP638,$A$681:$F$2408,6,FALSE)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VLOOKUP(WY638,$A$681:$F$2408,6,FALSE)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2085</v>
      </c>
      <c r="XJ638" s="204"/>
      <c r="XK638" s="204">
        <f>VLOOKUP(XH638,$A$681:$F$2408,6,FALSE)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VLOOKUP(XQ638,$A$681:$F$2408,6,FALSE)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VLOOKUP(XZ638,$A$681:$F$2408,6,FALSE)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VLOOKUP(YI638,$A$681:$F$2408,6,FALSE)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VLOOKUP(YR638,$A$681:$F$2408,6,FALSE)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976</v>
      </c>
      <c r="ZC638" s="204"/>
      <c r="ZD638" s="204">
        <f>VLOOKUP(ZA638,$A$681:$F$2408,6,FALSE)</f>
        <v>184</v>
      </c>
      <c r="ZE638" s="203" t="s">
        <v>67</v>
      </c>
      <c r="ZF638" s="10">
        <f>ZD638*1.2</f>
        <v>220.79999999999998</v>
      </c>
      <c r="ZH638" s="273"/>
      <c r="ZI638" s="203" t="s">
        <v>98</v>
      </c>
      <c r="ZJ638" s="276" t="s">
        <v>530</v>
      </c>
      <c r="ZL638" s="204"/>
      <c r="ZM638" s="204">
        <f>VLOOKUP(ZJ638,$A$681:$F$2408,6,FALSE)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VLOOKUP(ZS638,$A$681:$F$2408,6,FALSE)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2058</v>
      </c>
      <c r="AAD638" s="204"/>
      <c r="AAE638" s="204">
        <f>VLOOKUP(AAB638,$A$681:$F$2408,6,FALSE)</f>
        <v>118</v>
      </c>
      <c r="AAF638" s="203" t="s">
        <v>67</v>
      </c>
      <c r="AAG638" s="10">
        <f>AAE638*1.2</f>
        <v>141.6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VLOOKUP(AAK638,$A$681:$F$2408,6,FALSE)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VLOOKUP(AAT638,$A$681:$F$2408,6,FALSE)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VLOOKUP(ABC638,$A$681:$F$2408,6,FALSE)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VLOOKUP(ABL638,$A$681:$F$2408,6,FALSE)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VLOOKUP(ABU638,$A$681:$F$2408,6,FALSE)</f>
        <v>86</v>
      </c>
      <c r="ABY638" s="203" t="s">
        <v>67</v>
      </c>
      <c r="ABZ638" s="10">
        <f>ABX638*1.2</f>
        <v>103.2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VLOOKUP(ACD638,$A$681:$F$2408,6,FALSE)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VLOOKUP(ACM638,$A$681:$F$2408,6,FALSE)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VLOOKUP(ACV638,$A$681:$F$2408,6,FALSE)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VLOOKUP(ADE638,$A$681:$F$2408,6,FALSE)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VLOOKUP(ADN638,$A$681:$F$2408,6,FALSE)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VLOOKUP(ADW638,$A$681:$F$2408,6,FALSE)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VLOOKUP(AEF638,$A$681:$F$2408,6,FALSE)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VLOOKUP(AEO638,$A$681:$F$2408,6,FALSE)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VLOOKUP(AEX638,$A$681:$F$2408,6,FALSE)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VLOOKUP(AFG638,$A$681:$F$2408,6,FALSE)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VLOOKUP(AFP638,$A$681:$F$2408,6,FALSE)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VLOOKUP(AFY638,$A$681:$F$2408,6,FALSE)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VLOOKUP(AGH638,$A$681:$F$2408,6,FALSE)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VLOOKUP(AGQ638,$A$681:$F$2408,6,FALSE)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VLOOKUP(AGZ638,$A$681:$F$2408,6,FALSE)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VLOOKUP(AHI638,$A$681:$F$2408,6,FALSE)</f>
        <v>170</v>
      </c>
      <c r="AHM638" s="203" t="s">
        <v>67</v>
      </c>
      <c r="AHN638" s="10">
        <f>AHL638*1.2</f>
        <v>204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VLOOKUP(AHR638,$A$681:$F$2408,6,FALSE)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VLOOKUP(AIA638,$A$681:$F$2408,6,FALSE)</f>
        <v>233</v>
      </c>
      <c r="AIE638" s="203" t="s">
        <v>67</v>
      </c>
      <c r="AIF638" s="10">
        <f>AID638*1.2</f>
        <v>279.59999999999997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VLOOKUP(AIJ638,$A$681:$F$2408,6,FALSE)</f>
        <v>146</v>
      </c>
      <c r="AIN638" s="203" t="s">
        <v>67</v>
      </c>
      <c r="AIO638" s="10">
        <f>AIM638*1.2</f>
        <v>175.2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VLOOKUP(AIS638,$A$681:$F$2408,6,FALSE)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VLOOKUP(AJB638,$A$681:$F$2408,6,FALSE)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VLOOKUP(AJK638,$A$681:$F$2408,6,FALSE)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997</v>
      </c>
      <c r="AJV638" s="204"/>
      <c r="AJW638" s="204">
        <f>VLOOKUP(AJT638,$A$681:$F$2408,6,FALSE)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VLOOKUP(AKC638,$A$681:$F$2408,6,FALSE)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VLOOKUP(AKL638,$A$681:$F$2408,6,FALSE)</f>
        <v>27</v>
      </c>
      <c r="AKP638" s="203" t="s">
        <v>67</v>
      </c>
      <c r="AKQ638" s="10">
        <f>AKO638*1.2</f>
        <v>32.4</v>
      </c>
      <c r="AKR638" s="10"/>
      <c r="AKS638" s="273"/>
      <c r="AKT638" s="203" t="s">
        <v>98</v>
      </c>
      <c r="AKU638" s="276" t="s">
        <v>2085</v>
      </c>
      <c r="AKW638" s="204"/>
      <c r="AKX638" s="204">
        <f>VLOOKUP(AKU638,$A$681:$F$2408,6,FALSE)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VLOOKUP(ALD638,$A$681:$F$2408,6,FALSE)</f>
        <v>233</v>
      </c>
      <c r="ALH638" s="203" t="s">
        <v>67</v>
      </c>
      <c r="ALI638" s="10">
        <f>ALG638*1.2</f>
        <v>279.59999999999997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VLOOKUP(ALM638,$A$681:$F$2408,6,FALSE)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VLOOKUP(ALV638,$A$681:$F$2408,6,FALSE)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VLOOKUP(AME638,$A$681:$F$2408,6,FALSE)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VLOOKUP(AMN638,$A$681:$F$2408,6,FALSE)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2332</v>
      </c>
      <c r="AMY638" s="204"/>
      <c r="AMZ638" s="204">
        <f>VLOOKUP(AMW638,$A$681:$F$2408,6,FALSE)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VLOOKUP(ANF638,$A$681:$F$2408,6,FALSE)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VLOOKUP(ANO638,$A$681:$F$2408,6,FALSE)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VLOOKUP(ANX638,$A$681:$F$2408,6,FALSE)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VLOOKUP(AOG638,$A$681:$F$2408,6,FALSE)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VLOOKUP(AOP638,$A$681:$F$2408,6,FALSE)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VLOOKUP(AOY638,$A$681:$F$2408,6,FALSE)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2085</v>
      </c>
      <c r="APJ638" s="204"/>
      <c r="APK638" s="204">
        <f>VLOOKUP(APH638,$A$681:$F$2408,6,FALSE)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VLOOKUP(APQ638,$A$681:$F$2408,6,FALSE)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VLOOKUP(APZ638,$A$681:$F$2408,6,FALSE)</f>
        <v>233</v>
      </c>
      <c r="AQD638" s="203" t="s">
        <v>67</v>
      </c>
      <c r="AQE638" s="10">
        <f>AQC638*1.2</f>
        <v>279.59999999999997</v>
      </c>
      <c r="AQF638" s="10"/>
      <c r="AQG638" s="273"/>
    </row>
    <row r="639" spans="1:1125" s="14" customFormat="1" ht="15">
      <c r="A639" s="203" t="s">
        <v>99</v>
      </c>
      <c r="B639" s="276" t="s">
        <v>2332</v>
      </c>
      <c r="D639" s="204"/>
      <c r="E639" s="204">
        <f>VLOOKUP(B639,$A$681:$F$2408,6,FALSE)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VLOOKUP(K639,$A$681:$F$2408,6,FALSE)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VLOOKUP(T639,$A$681:$F$2408,6,FALSE)</f>
        <v>233</v>
      </c>
      <c r="X639" s="203" t="s">
        <v>69</v>
      </c>
      <c r="Y639" s="10">
        <f>W639*1.1</f>
        <v>256.3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VLOOKUP(AC639,$A$681:$F$2408,6,FALSE)</f>
        <v>60</v>
      </c>
      <c r="AG639" s="203" t="s">
        <v>69</v>
      </c>
      <c r="AH639" s="10">
        <f>AF639*1.1</f>
        <v>66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VLOOKUP(AL639,$A$681:$F$2408,6,FALSE)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VLOOKUP(AU639,$A$681:$F$2408,6,FALSE)</f>
        <v>27</v>
      </c>
      <c r="AY639" s="203" t="s">
        <v>69</v>
      </c>
      <c r="AZ639" s="10">
        <f>AX639*1.1</f>
        <v>29.700000000000003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VLOOKUP(BD639,$A$681:$F$2408,6,FALSE)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VLOOKUP(BM639,$A$681:$F$2408,6,FALSE)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VLOOKUP(BV639,$A$681:$F$2408,6,FALSE)</f>
        <v>233</v>
      </c>
      <c r="BZ639" s="203" t="s">
        <v>69</v>
      </c>
      <c r="CA639" s="10">
        <f>BY639*1.1</f>
        <v>256.3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VLOOKUP(CE639,$A$681:$F$2408,6,FALSE)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2332</v>
      </c>
      <c r="CP639" s="204"/>
      <c r="CQ639" s="204">
        <f>VLOOKUP(CN639,$A$681:$F$2408,6,FALSE)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VLOOKUP(CW639,$A$681:$F$2408,6,FALSE)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2518</v>
      </c>
      <c r="DH639" s="204"/>
      <c r="DI639" s="204">
        <f>VLOOKUP(DF639,$A$681:$F$2408,6,FALSE)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VLOOKUP(DO639,$A$681:$F$2408,6,FALSE)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VLOOKUP(DX639,$A$681:$F$2408,6,FALSE)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VLOOKUP(EG639,$A$681:$F$2408,6,FALSE)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2085</v>
      </c>
      <c r="ER639" s="204"/>
      <c r="ES639" s="204">
        <f>VLOOKUP(EP639,$A$681:$F$2408,6,FALSE)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VLOOKUP(EY639,$A$681:$F$2408,6,FALSE)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14" t="s">
        <v>506</v>
      </c>
      <c r="FJ639" s="204"/>
      <c r="FK639" s="204">
        <f>VLOOKUP(FH639,$A$681:$F$2408,6,FALSE)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VLOOKUP(FQ639,$A$681:$F$2408,6,FALSE)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VLOOKUP(FZ639,$A$681:$F$2408,6,FALSE)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VLOOKUP(GI639,$A$681:$F$2408,6,FALSE)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VLOOKUP(GR639,$A$681:$F$2408,6,FALSE)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VLOOKUP(HA639,$A$681:$F$2408,6,FALSE)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VLOOKUP(HJ639,$A$681:$F$2408,6,FALSE)</f>
        <v>54</v>
      </c>
      <c r="HN639" s="203" t="s">
        <v>69</v>
      </c>
      <c r="HO639" s="10">
        <f>HM639*1.1</f>
        <v>59.400000000000006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VLOOKUP(HS639,$A$681:$F$2408,6,FALSE)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VLOOKUP(IB639,$A$681:$F$2408,6,FALSE)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VLOOKUP(IK639,$A$681:$F$2408,6,FALSE)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VLOOKUP(IT639,$A$681:$F$2408,6,FALSE)</f>
        <v>37</v>
      </c>
      <c r="IX639" s="203" t="s">
        <v>69</v>
      </c>
      <c r="IY639" s="10">
        <f>IW639*1.1</f>
        <v>40.700000000000003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VLOOKUP(JC639,$A$681:$F$2408,6,FALSE)</f>
        <v>264</v>
      </c>
      <c r="JG639" s="203" t="s">
        <v>69</v>
      </c>
      <c r="JH639" s="10">
        <f>JF639*1.1</f>
        <v>290.40000000000003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VLOOKUP(JL639,$A$681:$F$2408,6,FALSE)</f>
        <v>27</v>
      </c>
      <c r="JP639" s="203" t="s">
        <v>69</v>
      </c>
      <c r="JQ639" s="10">
        <f>JO639*1.1</f>
        <v>29.700000000000003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VLOOKUP(JU639,$A$681:$F$2408,6,FALSE)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VLOOKUP(KD639,$A$681:$F$2408,6,FALSE)</f>
        <v>17</v>
      </c>
      <c r="KH639" s="203" t="s">
        <v>69</v>
      </c>
      <c r="KI639" s="10">
        <f>KG639*1.1</f>
        <v>18.700000000000003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VLOOKUP(KM639,$A$681:$F$2408,6,FALSE)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VLOOKUP(KV639,$A$681:$F$2408,6,FALSE)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VLOOKUP(LE639,$A$681:$F$2408,6,FALSE)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VLOOKUP(LN639,$A$681:$F$2408,6,FALSE)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VLOOKUP(LW639,$A$681:$F$2408,6,FALSE)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VLOOKUP(MF639,$A$681:$F$2408,6,FALSE)</f>
        <v>233</v>
      </c>
      <c r="MJ639" s="203" t="s">
        <v>69</v>
      </c>
      <c r="MK639" s="10">
        <f>MI639*1.1</f>
        <v>256.3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VLOOKUP(MO639,$A$681:$F$2408,6,FALSE)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VLOOKUP(MX639,$A$681:$F$2408,6,FALSE)</f>
        <v>264</v>
      </c>
      <c r="NB639" s="203" t="s">
        <v>69</v>
      </c>
      <c r="NC639" s="10">
        <f>NA639*1.1</f>
        <v>290.40000000000003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VLOOKUP(NG639,$A$681:$F$2408,6,FALSE)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445</v>
      </c>
      <c r="NR639" s="204"/>
      <c r="NS639" s="204">
        <f>VLOOKUP(NP639,$A$681:$F$2408,6,FALSE)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VLOOKUP(NY639,$A$681:$F$2408,6,FALSE)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VLOOKUP(OH639,$A$681:$F$2408,6,FALSE)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17" t="s">
        <v>608</v>
      </c>
      <c r="OS639" s="204"/>
      <c r="OT639" s="204">
        <f>VLOOKUP(OQ639,$A$681:$F$2408,6,FALSE)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976</v>
      </c>
      <c r="PB639" s="204"/>
      <c r="PC639" s="204">
        <f>VLOOKUP(OZ639,$A$681:$F$2408,6,FALSE)</f>
        <v>184</v>
      </c>
      <c r="PD639" s="203" t="s">
        <v>69</v>
      </c>
      <c r="PE639" s="10">
        <f>PC639*1.1</f>
        <v>202.4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VLOOKUP(PI639,$A$681:$F$2408,6,FALSE)</f>
        <v>86</v>
      </c>
      <c r="PM639" s="203" t="s">
        <v>69</v>
      </c>
      <c r="PN639" s="10">
        <f>PL639*1.1</f>
        <v>94.600000000000009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VLOOKUP(PR639,$A$681:$F$2408,6,FALSE)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VLOOKUP(QA639,$A$681:$F$2408,6,FALSE)</f>
        <v>146</v>
      </c>
      <c r="QE639" s="203" t="s">
        <v>69</v>
      </c>
      <c r="QF639" s="10">
        <f>QD639*1.1</f>
        <v>160.60000000000002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VLOOKUP(QJ639,$A$681:$F$2408,6,FALSE)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VLOOKUP(QS639,$A$681:$F$2408,6,FALSE)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VLOOKUP(RB639,$A$681:$F$2408,6,FALSE)</f>
        <v>11</v>
      </c>
      <c r="RF639" s="203" t="s">
        <v>69</v>
      </c>
      <c r="RG639" s="10">
        <f>RE639*1.1</f>
        <v>12.100000000000001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VLOOKUP(RK639,$A$681:$F$2408,6,FALSE)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VLOOKUP(RT639,$A$681:$F$2408,6,FALSE)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VLOOKUP(SC639,$A$681:$F$2408,6,FALSE)</f>
        <v>264</v>
      </c>
      <c r="SG639" s="203" t="s">
        <v>69</v>
      </c>
      <c r="SH639" s="10">
        <f>SF639*1.1</f>
        <v>290.40000000000003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VLOOKUP(SL639,$A$681:$F$2408,6,FALSE)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2085</v>
      </c>
      <c r="SW639" s="204"/>
      <c r="SX639" s="204">
        <f>VLOOKUP(SU639,$A$681:$F$2408,6,FALSE)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488</v>
      </c>
      <c r="TF639" s="204"/>
      <c r="TG639" s="204">
        <f>VLOOKUP(TD639,$A$681:$F$2408,6,FALSE)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VLOOKUP(TM639,$A$681:$F$2408,6,FALSE)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VLOOKUP(TV639,$A$681:$F$2408,6,FALSE)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VLOOKUP(UE639,$A$681:$F$2408,6,FALSE)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VLOOKUP(UN639,$A$681:$F$2408,6,FALSE)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2085</v>
      </c>
      <c r="UY639" s="204"/>
      <c r="UZ639" s="204">
        <f>VLOOKUP(UW639,$A$681:$F$2408,6,FALSE)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VLOOKUP(VF639,$A$681:$F$2408,6,FALSE)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VLOOKUP(VO639,$A$681:$F$2408,6,FALSE)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VLOOKUP(VX639,$A$681:$F$2408,6,FALSE)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VLOOKUP(WG639,$A$681:$F$2408,6,FALSE)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VLOOKUP(WP639,$A$681:$F$2408,6,FALSE)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VLOOKUP(WY639,$A$681:$F$2408,6,FALSE)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VLOOKUP(XH639,$A$681:$F$2408,6,FALSE)</f>
        <v>54</v>
      </c>
      <c r="XL639" s="203" t="s">
        <v>69</v>
      </c>
      <c r="XM639" s="10">
        <f>XK639*1.1</f>
        <v>59.400000000000006</v>
      </c>
      <c r="XO639" s="273"/>
      <c r="XP639" s="203" t="s">
        <v>99</v>
      </c>
      <c r="XQ639" s="276" t="s">
        <v>719</v>
      </c>
      <c r="XS639" s="204"/>
      <c r="XT639" s="204">
        <f>VLOOKUP(XQ639,$A$681:$F$2408,6,FALSE)</f>
        <v>233</v>
      </c>
      <c r="XU639" s="203" t="s">
        <v>69</v>
      </c>
      <c r="XV639" s="10">
        <f>XT639*1.1</f>
        <v>256.3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VLOOKUP(XZ639,$A$681:$F$2408,6,FALSE)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VLOOKUP(YI639,$A$681:$F$2408,6,FALSE)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VLOOKUP(YR639,$A$681:$F$2408,6,FALSE)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1229</v>
      </c>
      <c r="ZC639" s="204"/>
      <c r="ZD639" s="204">
        <f>VLOOKUP(ZA639,$A$681:$F$2408,6,FALSE)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VLOOKUP(ZJ639,$A$681:$F$2408,6,FALSE)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530</v>
      </c>
      <c r="ZU639" s="204"/>
      <c r="ZV639" s="204">
        <f>VLOOKUP(ZS639,$A$681:$F$2408,6,FALSE)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VLOOKUP(AAB639,$A$681:$F$2408,6,FALSE)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VLOOKUP(AAK639,$A$681:$F$2408,6,FALSE)</f>
        <v>264</v>
      </c>
      <c r="AAO639" s="203" t="s">
        <v>69</v>
      </c>
      <c r="AAP639" s="10">
        <f>AAN639*1.1</f>
        <v>290.40000000000003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VLOOKUP(AAT639,$A$681:$F$2408,6,FALSE)</f>
        <v>184</v>
      </c>
      <c r="AAX639" s="203" t="s">
        <v>69</v>
      </c>
      <c r="AAY639" s="10">
        <f>AAW639*1.1</f>
        <v>202.4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VLOOKUP(ABC639,$A$681:$F$2408,6,FALSE)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VLOOKUP(ABL639,$A$681:$F$2408,6,FALSE)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VLOOKUP(ABU639,$A$681:$F$2408,6,FALSE)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VLOOKUP(ACD639,$A$681:$F$2408,6,FALSE)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VLOOKUP(ACM639,$A$681:$F$2408,6,FALSE)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VLOOKUP(ACV639,$A$681:$F$2408,6,FALSE)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VLOOKUP(ADE639,$A$681:$F$2408,6,FALSE)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VLOOKUP(ADN639,$A$681:$F$2408,6,FALSE)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VLOOKUP(ADW639,$A$681:$F$2408,6,FALSE)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VLOOKUP(AEF639,$A$681:$F$2408,6,FALSE)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VLOOKUP(AEO639,$A$681:$F$2408,6,FALSE)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VLOOKUP(AEX639,$A$681:$F$2408,6,FALSE)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VLOOKUP(AFG639,$A$681:$F$2408,6,FALSE)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VLOOKUP(AFP639,$A$681:$F$2408,6,FALSE)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VLOOKUP(AFY639,$A$681:$F$2408,6,FALSE)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VLOOKUP(AGH639,$A$681:$F$2408,6,FALSE)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VLOOKUP(AGQ639,$A$681:$F$2408,6,FALSE)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2332</v>
      </c>
      <c r="AHB639" s="204"/>
      <c r="AHC639" s="204">
        <f>VLOOKUP(AGZ639,$A$681:$F$2408,6,FALSE)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VLOOKUP(AHI639,$A$681:$F$2408,6,FALSE)</f>
        <v>114</v>
      </c>
      <c r="AHM639" s="203" t="s">
        <v>69</v>
      </c>
      <c r="AHN639" s="10">
        <f>AHL639*1.1</f>
        <v>125.4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VLOOKUP(AHR639,$A$681:$F$2408,6,FALSE)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VLOOKUP(AIA639,$A$681:$F$2408,6,FALSE)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VLOOKUP(AIJ639,$A$681:$F$2408,6,FALSE)</f>
        <v>116</v>
      </c>
      <c r="AIN639" s="203" t="s">
        <v>69</v>
      </c>
      <c r="AIO639" s="10">
        <f>AIM639*1.1</f>
        <v>127.60000000000001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VLOOKUP(AIS639,$A$681:$F$2408,6,FALSE)</f>
        <v>146</v>
      </c>
      <c r="AIW639" s="203" t="s">
        <v>69</v>
      </c>
      <c r="AIX639" s="10">
        <f>AIV639*1.1</f>
        <v>160.60000000000002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VLOOKUP(AJB639,$A$681:$F$2408,6,FALSE)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VLOOKUP(AJK639,$A$681:$F$2408,6,FALSE)</f>
        <v>84</v>
      </c>
      <c r="AJO639" s="203" t="s">
        <v>69</v>
      </c>
      <c r="AJP639" s="10">
        <f>AJN639*1.1</f>
        <v>92.4</v>
      </c>
      <c r="AJQ639" s="10"/>
      <c r="AJR639" s="273"/>
      <c r="AJS639" s="203" t="s">
        <v>99</v>
      </c>
      <c r="AJT639" s="424" t="s">
        <v>1451</v>
      </c>
      <c r="AJV639" s="204"/>
      <c r="AJW639" s="204">
        <f>VLOOKUP(AJT639,$A$681:$F$2408,6,FALSE)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VLOOKUP(AKC639,$A$681:$F$2408,6,FALSE)</f>
        <v>146</v>
      </c>
      <c r="AKG639" s="203" t="s">
        <v>69</v>
      </c>
      <c r="AKH639" s="10">
        <f>AKF639*1.1</f>
        <v>160.60000000000002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VLOOKUP(AKL639,$A$681:$F$2408,6,FALSE)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VLOOKUP(AKU639,$A$681:$F$2408,6,FALSE)</f>
        <v>60</v>
      </c>
      <c r="AKY639" s="203" t="s">
        <v>69</v>
      </c>
      <c r="AKZ639" s="10">
        <f>AKX639*1.1</f>
        <v>66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VLOOKUP(ALD639,$A$681:$F$2408,6,FALSE)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VLOOKUP(ALM639,$A$681:$F$2408,6,FALSE)</f>
        <v>233</v>
      </c>
      <c r="ALQ639" s="203" t="s">
        <v>69</v>
      </c>
      <c r="ALR639" s="10">
        <f>ALP639*1.1</f>
        <v>256.3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VLOOKUP(ALV639,$A$681:$F$2408,6,FALSE)</f>
        <v>146</v>
      </c>
      <c r="ALZ639" s="203" t="s">
        <v>69</v>
      </c>
      <c r="AMA639" s="10">
        <f>ALY639*1.1</f>
        <v>160.60000000000002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VLOOKUP(AME639,$A$681:$F$2408,6,FALSE)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VLOOKUP(AMN639,$A$681:$F$2408,6,FALSE)</f>
        <v>27</v>
      </c>
      <c r="AMR639" s="203" t="s">
        <v>69</v>
      </c>
      <c r="AMS639" s="10">
        <f>AMQ639*1.1</f>
        <v>29.700000000000003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VLOOKUP(AMW639,$A$681:$F$2408,6,FALSE)</f>
        <v>84</v>
      </c>
      <c r="ANA639" s="203" t="s">
        <v>69</v>
      </c>
      <c r="ANB639" s="10">
        <f>AMZ639*1.1</f>
        <v>92.4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VLOOKUP(ANF639,$A$681:$F$2408,6,FALSE)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VLOOKUP(ANO639,$A$681:$F$2408,6,FALSE)</f>
        <v>116</v>
      </c>
      <c r="ANS639" s="203" t="s">
        <v>69</v>
      </c>
      <c r="ANT639" s="10">
        <f>ANR639*1.1</f>
        <v>127.60000000000001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VLOOKUP(ANX639,$A$681:$F$2408,6,FALSE)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VLOOKUP(AOG639,$A$681:$F$2408,6,FALSE)</f>
        <v>264</v>
      </c>
      <c r="AOK639" s="203" t="s">
        <v>69</v>
      </c>
      <c r="AOL639" s="10">
        <f>AOJ639*1.1</f>
        <v>290.40000000000003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VLOOKUP(AOP639,$A$681:$F$2408,6,FALSE)</f>
        <v>27</v>
      </c>
      <c r="AOT639" s="203" t="s">
        <v>69</v>
      </c>
      <c r="AOU639" s="10">
        <f>AOS639*1.1</f>
        <v>29.700000000000003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VLOOKUP(AOY639,$A$681:$F$2408,6,FALSE)</f>
        <v>141</v>
      </c>
      <c r="APC639" s="203" t="s">
        <v>69</v>
      </c>
      <c r="APD639" s="10">
        <f>APB639*1.1</f>
        <v>155.10000000000002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VLOOKUP(APH639,$A$681:$F$2408,6,FALSE)</f>
        <v>11</v>
      </c>
      <c r="APL639" s="203" t="s">
        <v>69</v>
      </c>
      <c r="APM639" s="10">
        <f>APK639*1.1</f>
        <v>12.100000000000001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VLOOKUP(APQ639,$A$681:$F$2408,6,FALSE)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VLOOKUP(APZ639,$A$681:$F$2408,6,FALSE)</f>
        <v>146</v>
      </c>
      <c r="AQD639" s="203" t="s">
        <v>69</v>
      </c>
      <c r="AQE639" s="10">
        <f>AQC639*1.1</f>
        <v>160.60000000000002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491.4</v>
      </c>
      <c r="I640" s="267"/>
      <c r="J640" s="203"/>
      <c r="K640" s="407"/>
      <c r="M640" s="203"/>
      <c r="N640" s="203"/>
      <c r="O640" s="203"/>
      <c r="P640" s="10"/>
      <c r="Q640" s="10">
        <f>SUM(P635:P639)</f>
        <v>812</v>
      </c>
      <c r="R640" s="267"/>
      <c r="S640" s="203"/>
      <c r="T640" s="264"/>
      <c r="V640" s="203"/>
      <c r="W640" s="203"/>
      <c r="X640" s="203"/>
      <c r="Y640" s="10"/>
      <c r="Z640" s="10">
        <f>SUM(Y635:Y639)</f>
        <v>843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621.20000000000005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756.4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531.30000000000007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732.4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1331.1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808.2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1032.9000000000001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795.39999999999986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1384.7999999999997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779.3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866.3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381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816.4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557.20000000000005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968.5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938.09999999999991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1031.5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972.6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998.1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1473.4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1162.7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818.3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935.6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496.9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1104.0999999999999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885.4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687.2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750.50000000000011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728.89999999999986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1233.0999999999999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848.69999999999993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1156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717.2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1442.1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1068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1507.5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1126.2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846.49999999999989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630.20000000000005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1146.9000000000001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469.59999999999997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1242.3000000000002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586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487.8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1207.9000000000001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667.6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750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1042.4000000000001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1328.1000000000001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1103.2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493.30000000000007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891.8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677.7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665.09999999999991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936.1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832.09999999999991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415.59999999999997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615.29999999999995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481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526.79999999999995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1165.0999999999999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983.8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896.40000000000009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893.59999999999991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561.6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729.8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722.84999999999991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662.3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352.59999999999997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689.3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646.1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1119.8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1068.8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786.69999999999993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612.1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770.19999999999993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1151.4000000000001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581.6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535.9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576.79999999999995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475.20000000000005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725.5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839.7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693.69999999999993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643.6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1044.8000000000002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993.7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575.80000000000007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994.9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1158.1000000000001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637.9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1251.5999999999999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338.30000000000007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839.2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1437</v>
      </c>
      <c r="AQG640" s="273"/>
    </row>
    <row r="641" spans="1:1125" s="14" customFormat="1" ht="15">
      <c r="A641" s="203" t="s">
        <v>100</v>
      </c>
      <c r="B641" s="276" t="s">
        <v>2560</v>
      </c>
      <c r="D641" s="283">
        <f>IF(C641="Kopman",1.8,1)</f>
        <v>1</v>
      </c>
      <c r="E641" s="204">
        <f>VLOOKUP(B641,$A$681:$F$2408,6,FALSE)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2560</v>
      </c>
      <c r="M641" s="283">
        <f>IF(L641="Kopman",1.8,1)</f>
        <v>1</v>
      </c>
      <c r="N641" s="204">
        <f>VLOOKUP(K641,$A$681:$F$2408,6,FALSE)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2560</v>
      </c>
      <c r="V641" s="283">
        <f>IF(U641="Kopman",1.8,1)</f>
        <v>1</v>
      </c>
      <c r="W641" s="204">
        <f>VLOOKUP(T641,$A$681:$F$2408,6,FALSE)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VLOOKUP(AC641,$A$681:$F$2408,6,FALSE)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VLOOKUP(AL641,$A$681:$F$2408,6,FALSE)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454</v>
      </c>
      <c r="AV641" s="408" t="s">
        <v>2017</v>
      </c>
      <c r="AW641" s="283">
        <f>IF(AV641="Kopman",1.8,1)</f>
        <v>1.8</v>
      </c>
      <c r="AX641" s="204">
        <f>VLOOKUP(AU641,$A$681:$F$2408,6,FALSE)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454</v>
      </c>
      <c r="BE641" s="408" t="s">
        <v>2017</v>
      </c>
      <c r="BF641" s="283">
        <f>IF(BE641="Kopman",1.8,1)</f>
        <v>1.8</v>
      </c>
      <c r="BG641" s="204">
        <f>VLOOKUP(BD641,$A$681:$F$2408,6,FALSE)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2560</v>
      </c>
      <c r="BN641" s="408" t="s">
        <v>2017</v>
      </c>
      <c r="BO641" s="283">
        <f>IF(BN641="Kopman",1.8,1)</f>
        <v>1.8</v>
      </c>
      <c r="BP641" s="204">
        <f>VLOOKUP(BM641,$A$681:$F$2408,6,FALSE)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2560</v>
      </c>
      <c r="BX641" s="283">
        <f>IF(BW641="Kopman",1.8,1)</f>
        <v>1</v>
      </c>
      <c r="BY641" s="204">
        <f>VLOOKUP(BV641,$A$681:$F$2408,6,FALSE)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454</v>
      </c>
      <c r="CF641" s="408" t="s">
        <v>2017</v>
      </c>
      <c r="CG641" s="283">
        <f>IF(CF641="Kopman",1.8,1)</f>
        <v>1.8</v>
      </c>
      <c r="CH641" s="204">
        <f>VLOOKUP(CE641,$A$681:$F$2408,6,FALSE)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2560</v>
      </c>
      <c r="CP641" s="283">
        <f>IF(CO641="Kopman",1.8,1)</f>
        <v>1</v>
      </c>
      <c r="CQ641" s="204">
        <f>VLOOKUP(CN641,$A$681:$F$2408,6,FALSE)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2560</v>
      </c>
      <c r="CY641" s="283">
        <f>IF(CX641="Kopman",1.8,1)</f>
        <v>1</v>
      </c>
      <c r="CZ641" s="204">
        <f>VLOOKUP(CW641,$A$681:$F$2408,6,FALSE)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VLOOKUP(DF641,$A$681:$F$2408,6,FALSE)</f>
        <v>62</v>
      </c>
      <c r="DJ641" s="203" t="s">
        <v>61</v>
      </c>
      <c r="DK641" s="10">
        <f>DI641*1.5*DH641</f>
        <v>93</v>
      </c>
      <c r="DL641" s="10"/>
      <c r="DM641" s="267"/>
      <c r="DN641" s="203" t="s">
        <v>100</v>
      </c>
      <c r="DO641" s="409" t="s">
        <v>454</v>
      </c>
      <c r="DP641" s="408" t="s">
        <v>2017</v>
      </c>
      <c r="DQ641" s="283">
        <f>IF(DP641="Kopman",1.8,1)</f>
        <v>1.8</v>
      </c>
      <c r="DR641" s="204">
        <f>VLOOKUP(DO641,$A$681:$F$2408,6,FALSE)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VLOOKUP(DX641,$A$681:$F$2408,6,FALSE)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2560</v>
      </c>
      <c r="EI641" s="283">
        <f>IF(EH641="Kopman",1.8,1)</f>
        <v>1</v>
      </c>
      <c r="EJ641" s="204">
        <f>VLOOKUP(EG641,$A$681:$F$2408,6,FALSE)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VLOOKUP(EP641,$A$681:$F$2408,6,FALSE)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VLOOKUP(EY641,$A$681:$F$2408,6,FALSE)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2560</v>
      </c>
      <c r="FJ641" s="283">
        <f>IF(FI641="Kopman",1.8,1)</f>
        <v>1</v>
      </c>
      <c r="FK641" s="204">
        <f>VLOOKUP(FH641,$A$681:$F$2408,6,FALSE)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VLOOKUP(FQ641,$A$681:$F$2408,6,FALSE)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VLOOKUP(FZ641,$A$681:$F$2408,6,FALSE)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VLOOKUP(GI641,$A$681:$F$2408,6,FALSE)</f>
        <v>7</v>
      </c>
      <c r="GM641" s="203" t="s">
        <v>61</v>
      </c>
      <c r="GN641" s="10">
        <f>GL641*1.5*GK641</f>
        <v>10.5</v>
      </c>
      <c r="GO641" s="10"/>
      <c r="GP641" s="267"/>
      <c r="GQ641" s="203" t="s">
        <v>100</v>
      </c>
      <c r="GR641" s="276" t="s">
        <v>2560</v>
      </c>
      <c r="GT641" s="283">
        <f>IF(GS641="Kopman",1.8,1)</f>
        <v>1</v>
      </c>
      <c r="GU641" s="204">
        <f>VLOOKUP(GR641,$A$681:$F$2408,6,FALSE)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VLOOKUP(HA641,$A$681:$F$2408,6,FALSE)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VLOOKUP(HJ641,$A$681:$F$2408,6,FALSE)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VLOOKUP(HS641,$A$681:$F$2408,6,FALSE)</f>
        <v>119</v>
      </c>
      <c r="HW641" s="203" t="s">
        <v>61</v>
      </c>
      <c r="HX641" s="10">
        <f>HV641*1.5*HU641</f>
        <v>178.5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VLOOKUP(IB641,$A$681:$F$2408,6,FALSE)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VLOOKUP(IK641,$A$681:$F$2408,6,FALSE)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2560</v>
      </c>
      <c r="IV641" s="283">
        <f>IF(IU641="Kopman",1.8,1)</f>
        <v>1</v>
      </c>
      <c r="IW641" s="204">
        <f>VLOOKUP(IT641,$A$681:$F$2408,6,FALSE)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VLOOKUP(JC641,$A$681:$F$2408,6,FALSE)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VLOOKUP(JL641,$A$681:$F$2408,6,FALSE)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VLOOKUP(JU641,$A$681:$F$2408,6,FALSE)</f>
        <v>62</v>
      </c>
      <c r="JY641" s="203" t="s">
        <v>61</v>
      </c>
      <c r="JZ641" s="10">
        <f>JX641*1.5*JW641</f>
        <v>93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VLOOKUP(KD641,$A$681:$F$2408,6,FALSE)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VLOOKUP(KM641,$A$681:$F$2408,6,FALSE)</f>
        <v>65</v>
      </c>
      <c r="KQ641" s="203" t="s">
        <v>61</v>
      </c>
      <c r="KR641" s="10">
        <f>KP641*1.5</f>
        <v>97.5</v>
      </c>
      <c r="KS641" s="10"/>
      <c r="KT641" s="267"/>
      <c r="KU641" s="203" t="s">
        <v>100</v>
      </c>
      <c r="KV641" s="409" t="s">
        <v>513</v>
      </c>
      <c r="KW641" s="408" t="s">
        <v>2017</v>
      </c>
      <c r="KX641" s="283">
        <f>IF(KW641="Kopman",1.8,1)</f>
        <v>1.8</v>
      </c>
      <c r="KY641" s="204">
        <f>VLOOKUP(KV641,$A$681:$F$2408,6,FALSE)</f>
        <v>62</v>
      </c>
      <c r="KZ641" s="203" t="s">
        <v>61</v>
      </c>
      <c r="LA641" s="10">
        <f>KY641*1.5*KX641</f>
        <v>167.4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VLOOKUP(LE641,$A$681:$F$2408,6,FALSE)</f>
        <v>119</v>
      </c>
      <c r="LI641" s="203" t="s">
        <v>61</v>
      </c>
      <c r="LJ641" s="10">
        <f>LH641*1.5*LG641</f>
        <v>178.5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VLOOKUP(LN641,$A$681:$F$2408,6,FALSE)</f>
        <v>62</v>
      </c>
      <c r="LR641" s="203" t="s">
        <v>61</v>
      </c>
      <c r="LS641" s="10">
        <f>LQ641*1.5*LP641</f>
        <v>93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VLOOKUP(LW641,$A$681:$F$2408,6,FALSE)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VLOOKUP(MF641,$A$681:$F$2408,6,FALSE)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VLOOKUP(MO641,$A$681:$F$2408,6,FALSE)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454</v>
      </c>
      <c r="MY641" s="408" t="s">
        <v>2017</v>
      </c>
      <c r="MZ641" s="283">
        <f>IF(MY641="Kopman",1.8,1)</f>
        <v>1.8</v>
      </c>
      <c r="NA641" s="204">
        <f>VLOOKUP(MX641,$A$681:$F$2408,6,FALSE)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VLOOKUP(NG641,$A$681:$F$2408,6,FALSE)</f>
        <v>70</v>
      </c>
      <c r="NK641" s="203" t="s">
        <v>61</v>
      </c>
      <c r="NL641" s="10">
        <f>NJ641*1.5*NI641</f>
        <v>105</v>
      </c>
      <c r="NM641" s="10"/>
      <c r="NN641" s="267"/>
      <c r="NO641" s="203" t="s">
        <v>100</v>
      </c>
      <c r="NP641" s="417" t="s">
        <v>459</v>
      </c>
      <c r="NR641" s="283">
        <f>IF(NQ641="Kopman",1.8,1)</f>
        <v>1</v>
      </c>
      <c r="NS641" s="204">
        <f>VLOOKUP(NP641,$A$681:$F$2408,6,FALSE)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VLOOKUP(NY641,$A$681:$F$2408,6,FALSE)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VLOOKUP(OH641,$A$681:$F$2408,6,FALSE)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433</v>
      </c>
      <c r="OS641" s="283">
        <f>IF(OR641="Kopman",1.8,1)</f>
        <v>1</v>
      </c>
      <c r="OT641" s="204">
        <f>VLOOKUP(OQ641,$A$681:$F$2408,6,FALSE)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513</v>
      </c>
      <c r="PB641" s="283">
        <f>IF(PA641="Kopman",1.8,1)</f>
        <v>1</v>
      </c>
      <c r="PC641" s="204">
        <f>VLOOKUP(OZ641,$A$681:$F$2408,6,FALSE)</f>
        <v>62</v>
      </c>
      <c r="PD641" s="203" t="s">
        <v>61</v>
      </c>
      <c r="PE641" s="10">
        <f>PC641*1.5*PB641</f>
        <v>93</v>
      </c>
      <c r="PF641" s="10"/>
      <c r="PG641" s="267"/>
      <c r="PH641" s="203" t="s">
        <v>100</v>
      </c>
      <c r="PI641" s="276" t="s">
        <v>2560</v>
      </c>
      <c r="PJ641" s="408" t="s">
        <v>2017</v>
      </c>
      <c r="PK641" s="283">
        <f>IF(PJ641="Kopman",1.8,1)</f>
        <v>1.8</v>
      </c>
      <c r="PL641" s="204">
        <f>VLOOKUP(PI641,$A$681:$F$2408,6,FALSE)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VLOOKUP(PR641,$A$681:$F$2408,6,FALSE)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VLOOKUP(QA641,$A$681:$F$2408,6,FALSE)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VLOOKUP(QJ641,$A$681:$F$2408,6,FALSE)</f>
        <v>7</v>
      </c>
      <c r="QN641" s="203" t="s">
        <v>61</v>
      </c>
      <c r="QO641" s="10">
        <f>QM641*1.5*QL641</f>
        <v>10.5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VLOOKUP(QS641,$A$681:$F$2408,6,FALSE)</f>
        <v>7</v>
      </c>
      <c r="QW641" s="203" t="s">
        <v>61</v>
      </c>
      <c r="QX641" s="10">
        <f>QV641*1.5*QU641</f>
        <v>10.5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VLOOKUP(RB641,$A$681:$F$2408,6,FALSE)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VLOOKUP(RK641,$A$681:$F$2408,6,FALSE)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VLOOKUP(RT641,$A$681:$F$2408,6,FALSE)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VLOOKUP(SC641,$A$681:$F$2408,6,FALSE)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2560</v>
      </c>
      <c r="SN641" s="283">
        <f>IF(SM641="Kopman",1.8,1)</f>
        <v>1</v>
      </c>
      <c r="SO641" s="204">
        <f>VLOOKUP(SL641,$A$681:$F$2408,6,FALSE)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VLOOKUP(SU641,$A$681:$F$2408,6,FALSE)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1" t="s">
        <v>454</v>
      </c>
      <c r="TF641" s="283">
        <f>IF(TE641="Kopman",1.8,1)</f>
        <v>1</v>
      </c>
      <c r="TG641" s="204">
        <f>VLOOKUP(TD641,$A$681:$F$2408,6,FALSE)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VLOOKUP(TM641,$A$681:$F$2408,6,FALSE)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2560</v>
      </c>
      <c r="TX641" s="283">
        <f>IF(TW641="Kopman",1.8,1)</f>
        <v>1</v>
      </c>
      <c r="TY641" s="204">
        <f>VLOOKUP(TV641,$A$681:$F$2408,6,FALSE)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VLOOKUP(UE641,$A$681:$F$2408,6,FALSE)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VLOOKUP(UN641,$A$681:$F$2408,6,FALSE)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VLOOKUP(UW641,$A$681:$F$2408,6,FALSE)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2613</v>
      </c>
      <c r="VH641" s="283">
        <f>IF(VG641="Kopman",1.8,1)</f>
        <v>1</v>
      </c>
      <c r="VI641" s="204">
        <f>VLOOKUP(VF641,$A$681:$F$2408,6,FALSE)</f>
        <v>130</v>
      </c>
      <c r="VJ641" s="203" t="s">
        <v>61</v>
      </c>
      <c r="VK641" s="10">
        <f>VI641*1.5*VH641</f>
        <v>195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VLOOKUP(VO641,$A$681:$F$2408,6,FALSE)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VLOOKUP(VX641,$A$681:$F$2408,6,FALSE)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VLOOKUP(WG641,$A$681:$F$2408,6,FALSE)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VLOOKUP(WP641,$A$681:$F$2408,6,FALSE)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VLOOKUP(WY641,$A$681:$F$2408,6,FALSE)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2560</v>
      </c>
      <c r="XJ641" s="283">
        <f>IF(XI641="Kopman",1.8,1)</f>
        <v>1</v>
      </c>
      <c r="XK641" s="204">
        <f>VLOOKUP(XH641,$A$681:$F$2408,6,FALSE)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VLOOKUP(XQ641,$A$681:$F$2408,6,FALSE)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VLOOKUP(XZ641,$A$681:$F$2408,6,FALSE)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VLOOKUP(YI641,$A$681:$F$2408,6,FALSE)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VLOOKUP(YR641,$A$681:$F$2408,6,FALSE)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454</v>
      </c>
      <c r="ZC641" s="283">
        <f>IF(ZB641="Kopman",1.8,1)</f>
        <v>1</v>
      </c>
      <c r="ZD641" s="204">
        <f>VLOOKUP(ZA641,$A$681:$F$2408,6,FALSE)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VLOOKUP(ZJ641,$A$681:$F$2408,6,FALSE)</f>
        <v>65</v>
      </c>
      <c r="ZN641" s="203" t="s">
        <v>61</v>
      </c>
      <c r="ZO641" s="10">
        <f>ZM641*1.5</f>
        <v>97.5</v>
      </c>
      <c r="ZQ641" s="273"/>
      <c r="ZR641" s="203" t="s">
        <v>100</v>
      </c>
      <c r="ZS641" s="409" t="s">
        <v>2560</v>
      </c>
      <c r="ZT641" s="408" t="s">
        <v>2017</v>
      </c>
      <c r="ZU641" s="283">
        <f>IF(ZT641="Kopman",1.8,1)</f>
        <v>1.8</v>
      </c>
      <c r="ZV641" s="204">
        <f>VLOOKUP(ZS641,$A$681:$F$2408,6,FALSE)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VLOOKUP(AAB641,$A$681:$F$2408,6,FALSE)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808</v>
      </c>
      <c r="AAL641" s="408" t="s">
        <v>2017</v>
      </c>
      <c r="AAM641" s="283">
        <f>IF(AAL641="Kopman",1.8,1)</f>
        <v>1.8</v>
      </c>
      <c r="AAN641" s="204">
        <f>VLOOKUP(AAK641,$A$681:$F$2408,6,FALSE)</f>
        <v>40</v>
      </c>
      <c r="AAO641" s="203" t="s">
        <v>61</v>
      </c>
      <c r="AAP641" s="10">
        <f>AAN641*1.5*AAM641</f>
        <v>108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VLOOKUP(AAT641,$A$681:$F$2408,6,FALSE)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VLOOKUP(ABC641,$A$681:$F$2408,6,FALSE)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VLOOKUP(ABL641,$A$681:$F$2408,6,FALSE)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VLOOKUP(ABU641,$A$681:$F$2408,6,FALSE)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VLOOKUP(ACD641,$A$681:$F$2408,6,FALSE)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VLOOKUP(ACM641,$A$681:$F$2408,6,FALSE)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VLOOKUP(ACV641,$A$681:$F$2408,6,FALSE)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VLOOKUP(ADE641,$A$681:$F$2408,6,FALSE)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VLOOKUP(ADN641,$A$681:$F$2408,6,FALSE)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VLOOKUP(ADW641,$A$681:$F$2408,6,FALSE)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VLOOKUP(AEF641,$A$681:$F$2408,6,FALSE)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VLOOKUP(AEO641,$A$681:$F$2408,6,FALSE)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VLOOKUP(AEX641,$A$681:$F$2408,6,FALSE)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VLOOKUP(AFG641,$A$681:$F$2408,6,FALSE)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VLOOKUP(AFP641,$A$681:$F$2408,6,FALSE)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VLOOKUP(AFY641,$A$681:$F$2408,6,FALSE)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VLOOKUP(AGH641,$A$681:$F$2408,6,FALSE)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VLOOKUP(AGQ641,$A$681:$F$2408,6,FALSE)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VLOOKUP(AGZ641,$A$681:$F$2408,6,FALSE)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VLOOKUP(AHI641,$A$681:$F$2408,6,FALSE)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2560</v>
      </c>
      <c r="AHT641" s="283">
        <f>IF(AHS641="Kopman",1.8,1)</f>
        <v>1</v>
      </c>
      <c r="AHU641" s="204">
        <f>VLOOKUP(AHR641,$A$681:$F$2408,6,FALSE)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2560</v>
      </c>
      <c r="AIC641" s="283">
        <f>IF(AIB641="Kopman",1.8,1)</f>
        <v>1</v>
      </c>
      <c r="AID641" s="204">
        <f>VLOOKUP(AIA641,$A$681:$F$2408,6,FALSE)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VLOOKUP(AIJ641,$A$681:$F$2408,6,FALSE)</f>
        <v>7</v>
      </c>
      <c r="AIN641" s="203" t="s">
        <v>61</v>
      </c>
      <c r="AIO641" s="10">
        <f>AIM641*1.5*AIL641</f>
        <v>10.5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VLOOKUP(AIS641,$A$681:$F$2408,6,FALSE)</f>
        <v>7</v>
      </c>
      <c r="AIW641" s="203" t="s">
        <v>61</v>
      </c>
      <c r="AIX641" s="10">
        <f>AIV641*1.5*AIU641</f>
        <v>10.5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VLOOKUP(AJB641,$A$681:$F$2408,6,FALSE)</f>
        <v>7</v>
      </c>
      <c r="AJF641" s="203" t="s">
        <v>61</v>
      </c>
      <c r="AJG641" s="10">
        <f>AJE641*1.5*AJD641</f>
        <v>10.5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VLOOKUP(AJK641,$A$681:$F$2408,6,FALSE)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4" t="s">
        <v>551</v>
      </c>
      <c r="AJV641" s="283">
        <f>IF(AJU641="Kopman",1.8,1)</f>
        <v>1</v>
      </c>
      <c r="AJW641" s="204">
        <f>VLOOKUP(AJT641,$A$681:$F$2408,6,FALSE)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VLOOKUP(AKC641,$A$681:$F$2408,6,FALSE)</f>
        <v>62</v>
      </c>
      <c r="AKG641" s="203" t="s">
        <v>61</v>
      </c>
      <c r="AKH641" s="10">
        <f>AKF641*1.5*AKE641</f>
        <v>93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VLOOKUP(AKL641,$A$681:$F$2408,6,FALSE)</f>
        <v>7</v>
      </c>
      <c r="AKP641" s="203" t="s">
        <v>61</v>
      </c>
      <c r="AKQ641" s="10">
        <f>AKO641*1.5*AKN641</f>
        <v>10.5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VLOOKUP(AKU641,$A$681:$F$2408,6,FALSE)</f>
        <v>43</v>
      </c>
      <c r="AKY641" s="203" t="s">
        <v>61</v>
      </c>
      <c r="AKZ641" s="10">
        <f>AKX641*1.5*AKW641</f>
        <v>64.5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VLOOKUP(ALD641,$A$681:$F$2408,6,FALSE)</f>
        <v>65</v>
      </c>
      <c r="ALH641" s="203" t="s">
        <v>61</v>
      </c>
      <c r="ALI641" s="10">
        <f>ALG641*1.5*ALF641</f>
        <v>97.5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VLOOKUP(ALM641,$A$681:$F$2408,6,FALSE)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VLOOKUP(ALV641,$A$681:$F$2408,6,FALSE)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VLOOKUP(AME641,$A$681:$F$2408,6,FALSE)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VLOOKUP(AMN641,$A$681:$F$2408,6,FALSE)</f>
        <v>62</v>
      </c>
      <c r="AMR641" s="203" t="s">
        <v>61</v>
      </c>
      <c r="AMS641" s="10">
        <f>AMQ641*1.5*AMP641</f>
        <v>93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VLOOKUP(AMW641,$A$681:$F$2408,6,FALSE)</f>
        <v>7</v>
      </c>
      <c r="ANA641" s="203" t="s">
        <v>61</v>
      </c>
      <c r="ANB641" s="10">
        <f>AMZ641*1.5*AMY641</f>
        <v>10.5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VLOOKUP(ANF641,$A$681:$F$2408,6,FALSE)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VLOOKUP(ANO641,$A$681:$F$2408,6,FALSE)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VLOOKUP(ANX641,$A$681:$F$2408,6,FALSE)</f>
        <v>65</v>
      </c>
      <c r="AOB641" s="203" t="s">
        <v>61</v>
      </c>
      <c r="AOC641" s="10">
        <f>AOA641*1.5*ANZ641</f>
        <v>97.5</v>
      </c>
      <c r="AOD641" s="10"/>
      <c r="AOE641" s="273"/>
      <c r="AOF641" s="203" t="s">
        <v>100</v>
      </c>
      <c r="AOG641" s="276" t="s">
        <v>2613</v>
      </c>
      <c r="AOI641" s="283">
        <f>IF(AOH641="Kopman",1.8,1)</f>
        <v>1</v>
      </c>
      <c r="AOJ641" s="204">
        <f>VLOOKUP(AOG641,$A$681:$F$2408,6,FALSE)</f>
        <v>130</v>
      </c>
      <c r="AOK641" s="203" t="s">
        <v>61</v>
      </c>
      <c r="AOL641" s="10">
        <f>AOJ641*1.5*AOI641</f>
        <v>195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VLOOKUP(AOP641,$A$681:$F$2408,6,FALSE)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09" t="s">
        <v>454</v>
      </c>
      <c r="AOZ641" s="408" t="s">
        <v>2017</v>
      </c>
      <c r="APA641" s="283">
        <f>IF(AOZ641="Kopman",1.8,1)</f>
        <v>1.8</v>
      </c>
      <c r="APB641" s="204">
        <f>VLOOKUP(AOY641,$A$681:$F$2408,6,FALSE)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VLOOKUP(APH641,$A$681:$F$2408,6,FALSE)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VLOOKUP(APQ641,$A$681:$F$2408,6,FALSE)</f>
        <v>65</v>
      </c>
      <c r="APU641" s="203" t="s">
        <v>61</v>
      </c>
      <c r="APV641" s="10">
        <f>APT641*1.5*APS641</f>
        <v>97.5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VLOOKUP(APZ641,$A$681:$F$2408,6,FALSE)</f>
        <v>119</v>
      </c>
      <c r="AQD641" s="203" t="s">
        <v>61</v>
      </c>
      <c r="AQE641" s="10">
        <f>AQC641*1.5*AQB641</f>
        <v>178.5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VLOOKUP(B642,$A$681:$F$2408,6,FALSE)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VLOOKUP(K642,$A$681:$F$2408,6,FALSE)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VLOOKUP(T642,$A$681:$F$2408,6,FALSE)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2560</v>
      </c>
      <c r="AE642" s="204"/>
      <c r="AF642" s="204">
        <f>VLOOKUP(AC642,$A$681:$F$2408,6,FALSE)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VLOOKUP(AL642,$A$681:$F$2408,6,FALSE)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2560</v>
      </c>
      <c r="AW642" s="204"/>
      <c r="AX642" s="204">
        <f>VLOOKUP(AU642,$A$681:$F$2408,6,FALSE)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VLOOKUP(BD642,$A$681:$F$2408,6,FALSE)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VLOOKUP(BM642,$A$681:$F$2408,6,FALSE)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VLOOKUP(BV642,$A$681:$F$2408,6,FALSE)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VLOOKUP(CE642,$A$681:$F$2408,6,FALSE)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VLOOKUP(CN642,$A$681:$F$2408,6,FALSE)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VLOOKUP(CW642,$A$681:$F$2408,6,FALSE)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VLOOKUP(DF642,$A$681:$F$2408,6,FALSE)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2613</v>
      </c>
      <c r="DQ642" s="204"/>
      <c r="DR642" s="204">
        <f>VLOOKUP(DO642,$A$681:$F$2408,6,FALSE)</f>
        <v>130</v>
      </c>
      <c r="DS642" s="203" t="s">
        <v>63</v>
      </c>
      <c r="DT642" s="10">
        <f>DR642*1.4</f>
        <v>182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VLOOKUP(DX642,$A$681:$F$2408,6,FALSE)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VLOOKUP(EG642,$A$681:$F$2408,6,FALSE)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2613</v>
      </c>
      <c r="ER642" s="204"/>
      <c r="ES642" s="204">
        <f>VLOOKUP(EP642,$A$681:$F$2408,6,FALSE)</f>
        <v>130</v>
      </c>
      <c r="ET642" s="203" t="s">
        <v>63</v>
      </c>
      <c r="EU642" s="10">
        <f>ES642*1.4</f>
        <v>182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VLOOKUP(EY642,$A$681:$F$2408,6,FALSE)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14" t="s">
        <v>454</v>
      </c>
      <c r="FJ642" s="204"/>
      <c r="FK642" s="204">
        <f>VLOOKUP(FH642,$A$681:$F$2408,6,FALSE)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2560</v>
      </c>
      <c r="FS642" s="204"/>
      <c r="FT642" s="204">
        <f>VLOOKUP(FQ642,$A$681:$F$2408,6,FALSE)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2560</v>
      </c>
      <c r="GB642" s="204"/>
      <c r="GC642" s="204">
        <f>VLOOKUP(FZ642,$A$681:$F$2408,6,FALSE)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VLOOKUP(GI642,$A$681:$F$2408,6,FALSE)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VLOOKUP(GR642,$A$681:$F$2408,6,FALSE)</f>
        <v>121</v>
      </c>
      <c r="GV642" s="203" t="s">
        <v>63</v>
      </c>
      <c r="GW642" s="10">
        <f>GU642*1.4</f>
        <v>169.39999999999998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VLOOKUP(HA642,$A$681:$F$2408,6,FALSE)</f>
        <v>40</v>
      </c>
      <c r="HE642" s="203" t="s">
        <v>63</v>
      </c>
      <c r="HF642" s="10">
        <f>HD642*1.4</f>
        <v>56</v>
      </c>
      <c r="HG642" s="10"/>
      <c r="HH642" s="267"/>
      <c r="HI642" s="203" t="s">
        <v>101</v>
      </c>
      <c r="HJ642" s="276" t="s">
        <v>2560</v>
      </c>
      <c r="HL642" s="204"/>
      <c r="HM642" s="204">
        <f>VLOOKUP(HJ642,$A$681:$F$2408,6,FALSE)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VLOOKUP(HS642,$A$681:$F$2408,6,FALSE)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VLOOKUP(IB642,$A$681:$F$2408,6,FALSE)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VLOOKUP(IK642,$A$681:$F$2408,6,FALSE)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VLOOKUP(IT642,$A$681:$F$2408,6,FALSE)</f>
        <v>62</v>
      </c>
      <c r="IX642" s="203" t="s">
        <v>63</v>
      </c>
      <c r="IY642" s="10">
        <f>IW642*1.4</f>
        <v>86.8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VLOOKUP(JC642,$A$681:$F$2408,6,FALSE)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VLOOKUP(JL642,$A$681:$F$2408,6,FALSE)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VLOOKUP(JU642,$A$681:$F$2408,6,FALSE)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VLOOKUP(KD642,$A$681:$F$2408,6,FALSE)</f>
        <v>65</v>
      </c>
      <c r="KH642" s="203" t="s">
        <v>63</v>
      </c>
      <c r="KI642" s="10">
        <f>KG642*1.4</f>
        <v>91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VLOOKUP(KM642,$A$681:$F$2408,6,FALSE)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VLOOKUP(KV642,$A$681:$F$2408,6,FALSE)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VLOOKUP(LE642,$A$681:$F$2408,6,FALSE)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VLOOKUP(LN642,$A$681:$F$2408,6,FALSE)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VLOOKUP(LW642,$A$681:$F$2408,6,FALSE)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VLOOKUP(MF642,$A$681:$F$2408,6,FALSE)</f>
        <v>121</v>
      </c>
      <c r="MJ642" s="203" t="s">
        <v>63</v>
      </c>
      <c r="MK642" s="10">
        <f>MI642*1.4</f>
        <v>169.39999999999998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VLOOKUP(MO642,$A$681:$F$2408,6,FALSE)</f>
        <v>7</v>
      </c>
      <c r="MS642" s="203" t="s">
        <v>63</v>
      </c>
      <c r="MT642" s="10">
        <f>MR642*1.4</f>
        <v>9.7999999999999989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VLOOKUP(MX642,$A$681:$F$2408,6,FALSE)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VLOOKUP(NG642,$A$681:$F$2408,6,FALSE)</f>
        <v>350</v>
      </c>
      <c r="NK642" s="203" t="s">
        <v>63</v>
      </c>
      <c r="NL642" s="10">
        <f>NJ642*1.4</f>
        <v>489.99999999999994</v>
      </c>
      <c r="NM642" s="10"/>
      <c r="NN642" s="267"/>
      <c r="NO642" s="203" t="s">
        <v>101</v>
      </c>
      <c r="NP642" s="417" t="s">
        <v>446</v>
      </c>
      <c r="NR642" s="204"/>
      <c r="NS642" s="204">
        <f>VLOOKUP(NP642,$A$681:$F$2408,6,FALSE)</f>
        <v>65</v>
      </c>
      <c r="NT642" s="203" t="s">
        <v>63</v>
      </c>
      <c r="NU642" s="10">
        <f>NS642*1.4</f>
        <v>91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VLOOKUP(NY642,$A$681:$F$2408,6,FALSE)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VLOOKUP(OH642,$A$681:$F$2408,6,FALSE)</f>
        <v>62</v>
      </c>
      <c r="OL642" s="203" t="s">
        <v>63</v>
      </c>
      <c r="OM642" s="10">
        <f>OK642*1.4</f>
        <v>86.8</v>
      </c>
      <c r="ON642" s="10"/>
      <c r="OO642" s="267"/>
      <c r="OP642" s="203" t="s">
        <v>101</v>
      </c>
      <c r="OQ642" s="417" t="s">
        <v>500</v>
      </c>
      <c r="OS642" s="204"/>
      <c r="OT642" s="204">
        <f>VLOOKUP(OQ642,$A$681:$F$2408,6,FALSE)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544</v>
      </c>
      <c r="PB642" s="204"/>
      <c r="PC642" s="204">
        <f>VLOOKUP(OZ642,$A$681:$F$2408,6,FALSE)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VLOOKUP(PI642,$A$681:$F$2408,6,FALSE)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VLOOKUP(PR642,$A$681:$F$2408,6,FALSE)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VLOOKUP(QA642,$A$681:$F$2408,6,FALSE)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2560</v>
      </c>
      <c r="QL642" s="204"/>
      <c r="QM642" s="204">
        <f>VLOOKUP(QJ642,$A$681:$F$2408,6,FALSE)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VLOOKUP(QS642,$A$681:$F$2408,6,FALSE)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VLOOKUP(RB642,$A$681:$F$2408,6,FALSE)</f>
        <v>40</v>
      </c>
      <c r="RF642" s="203" t="s">
        <v>63</v>
      </c>
      <c r="RG642" s="10">
        <f>RE642*1.4</f>
        <v>56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VLOOKUP(RK642,$A$681:$F$2408,6,FALSE)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2560</v>
      </c>
      <c r="RV642" s="204"/>
      <c r="RW642" s="204">
        <f>VLOOKUP(RT642,$A$681:$F$2408,6,FALSE)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VLOOKUP(SC642,$A$681:$F$2408,6,FALSE)</f>
        <v>7</v>
      </c>
      <c r="SG642" s="203" t="s">
        <v>63</v>
      </c>
      <c r="SH642" s="10">
        <f>SF642*1.4</f>
        <v>9.7999999999999989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VLOOKUP(SL642,$A$681:$F$2408,6,FALSE)</f>
        <v>7</v>
      </c>
      <c r="SP642" s="203" t="s">
        <v>63</v>
      </c>
      <c r="SQ642" s="10">
        <f>SO642*1.4</f>
        <v>9.7999999999999989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VLOOKUP(SU642,$A$681:$F$2408,6,FALSE)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1" t="s">
        <v>2560</v>
      </c>
      <c r="TF642" s="204"/>
      <c r="TG642" s="204">
        <f>VLOOKUP(TD642,$A$681:$F$2408,6,FALSE)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2560</v>
      </c>
      <c r="TO642" s="204"/>
      <c r="TP642" s="204">
        <f>VLOOKUP(TM642,$A$681:$F$2408,6,FALSE)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VLOOKUP(TV642,$A$681:$F$2408,6,FALSE)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VLOOKUP(UE642,$A$681:$F$2408,6,FALSE)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VLOOKUP(UN642,$A$681:$F$2408,6,FALSE)</f>
        <v>121</v>
      </c>
      <c r="UR642" s="203" t="s">
        <v>63</v>
      </c>
      <c r="US642" s="10">
        <f>UQ642*1.4</f>
        <v>169.39999999999998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VLOOKUP(UW642,$A$681:$F$2408,6,FALSE)</f>
        <v>65</v>
      </c>
      <c r="VA642" s="203" t="s">
        <v>63</v>
      </c>
      <c r="VB642" s="10">
        <f>UZ642*1.4</f>
        <v>91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VLOOKUP(VF642,$A$681:$F$2408,6,FALSE)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VLOOKUP(VO642,$A$681:$F$2408,6,FALSE)</f>
        <v>40</v>
      </c>
      <c r="VS642" s="203" t="s">
        <v>63</v>
      </c>
      <c r="VT642" s="10">
        <f>VR642*1.4</f>
        <v>56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VLOOKUP(VX642,$A$681:$F$2408,6,FALSE)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VLOOKUP(WG642,$A$681:$F$2408,6,FALSE)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VLOOKUP(WP642,$A$681:$F$2408,6,FALSE)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VLOOKUP(WY642,$A$681:$F$2408,6,FALSE)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VLOOKUP(XH642,$A$681:$F$2408,6,FALSE)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828</v>
      </c>
      <c r="XS642" s="204"/>
      <c r="XT642" s="204">
        <f>VLOOKUP(XQ642,$A$681:$F$2408,6,FALSE)</f>
        <v>9</v>
      </c>
      <c r="XU642" s="203" t="s">
        <v>63</v>
      </c>
      <c r="XV642" s="10">
        <f>XT642*1.4</f>
        <v>12.6</v>
      </c>
      <c r="XW642" s="10"/>
      <c r="XX642" s="273"/>
      <c r="XY642" s="203" t="s">
        <v>101</v>
      </c>
      <c r="XZ642" s="276" t="s">
        <v>2071</v>
      </c>
      <c r="YB642" s="204"/>
      <c r="YC642" s="204">
        <f>VLOOKUP(XZ642,$A$681:$F$2408,6,FALSE)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VLOOKUP(YI642,$A$681:$F$2408,6,FALSE)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VLOOKUP(YR642,$A$681:$F$2408,6,FALSE)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2613</v>
      </c>
      <c r="ZC642" s="204"/>
      <c r="ZD642" s="204">
        <f>VLOOKUP(ZA642,$A$681:$F$2408,6,FALSE)</f>
        <v>130</v>
      </c>
      <c r="ZE642" s="203" t="s">
        <v>63</v>
      </c>
      <c r="ZF642" s="10">
        <f>ZD642*1.4</f>
        <v>182</v>
      </c>
      <c r="ZH642" s="273"/>
      <c r="ZI642" s="203" t="s">
        <v>101</v>
      </c>
      <c r="ZJ642" s="276" t="s">
        <v>685</v>
      </c>
      <c r="ZL642" s="204"/>
      <c r="ZM642" s="204">
        <f>VLOOKUP(ZJ642,$A$681:$F$2408,6,FALSE)</f>
        <v>121</v>
      </c>
      <c r="ZN642" s="203" t="s">
        <v>63</v>
      </c>
      <c r="ZO642" s="10">
        <f>ZM642*1.4</f>
        <v>169.39999999999998</v>
      </c>
      <c r="ZQ642" s="273"/>
      <c r="ZR642" s="203" t="s">
        <v>101</v>
      </c>
      <c r="ZS642" s="276" t="s">
        <v>635</v>
      </c>
      <c r="ZU642" s="204"/>
      <c r="ZV642" s="204">
        <f>VLOOKUP(ZS642,$A$681:$F$2408,6,FALSE)</f>
        <v>23</v>
      </c>
      <c r="ZW642" s="203" t="s">
        <v>63</v>
      </c>
      <c r="ZX642" s="10">
        <f>ZV642*1.4</f>
        <v>32.199999999999996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VLOOKUP(AAB642,$A$681:$F$2408,6,FALSE)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VLOOKUP(AAK642,$A$681:$F$2408,6,FALSE)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VLOOKUP(AAT642,$A$681:$F$2408,6,FALSE)</f>
        <v>7</v>
      </c>
      <c r="AAX642" s="203" t="s">
        <v>63</v>
      </c>
      <c r="AAY642" s="10">
        <f>AAW642*1.4</f>
        <v>9.7999999999999989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VLOOKUP(ABC642,$A$681:$F$2408,6,FALSE)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VLOOKUP(ABL642,$A$681:$F$2408,6,FALSE)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2613</v>
      </c>
      <c r="ABW642" s="204"/>
      <c r="ABX642" s="204">
        <f>VLOOKUP(ABU642,$A$681:$F$2408,6,FALSE)</f>
        <v>130</v>
      </c>
      <c r="ABY642" s="203" t="s">
        <v>63</v>
      </c>
      <c r="ABZ642" s="10">
        <f>ABX642*1.4</f>
        <v>182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VLOOKUP(ACD642,$A$681:$F$2408,6,FALSE)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VLOOKUP(ACM642,$A$681:$F$2408,6,FALSE)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VLOOKUP(ACV642,$A$681:$F$2408,6,FALSE)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VLOOKUP(ADE642,$A$681:$F$2408,6,FALSE)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VLOOKUP(ADN642,$A$681:$F$2408,6,FALSE)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VLOOKUP(ADW642,$A$681:$F$2408,6,FALSE)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VLOOKUP(AEF642,$A$681:$F$2408,6,FALSE)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VLOOKUP(AEO642,$A$681:$F$2408,6,FALSE)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VLOOKUP(AEX642,$A$681:$F$2408,6,FALSE)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VLOOKUP(AFG642,$A$681:$F$2408,6,FALSE)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VLOOKUP(AFP642,$A$681:$F$2408,6,FALSE)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VLOOKUP(AFY642,$A$681:$F$2408,6,FALSE)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VLOOKUP(AGH642,$A$681:$F$2408,6,FALSE)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VLOOKUP(AGQ642,$A$681:$F$2408,6,FALSE)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VLOOKUP(AGZ642,$A$681:$F$2408,6,FALSE)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VLOOKUP(AHI642,$A$681:$F$2408,6,FALSE)</f>
        <v>65</v>
      </c>
      <c r="AHM642" s="203" t="s">
        <v>63</v>
      </c>
      <c r="AHN642" s="10">
        <f>AHL642*1.4</f>
        <v>91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VLOOKUP(AHR642,$A$681:$F$2408,6,FALSE)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VLOOKUP(AIA642,$A$681:$F$2408,6,FALSE)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VLOOKUP(AIJ642,$A$681:$F$2408,6,FALSE)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VLOOKUP(AIS642,$A$681:$F$2408,6,FALSE)</f>
        <v>65</v>
      </c>
      <c r="AIW642" s="203" t="s">
        <v>63</v>
      </c>
      <c r="AIX642" s="10">
        <f>AIV642*1.4</f>
        <v>91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VLOOKUP(AJB642,$A$681:$F$2408,6,FALSE)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VLOOKUP(AJK642,$A$681:$F$2408,6,FALSE)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24" t="s">
        <v>446</v>
      </c>
      <c r="AJV642" s="204"/>
      <c r="AJW642" s="204">
        <f>VLOOKUP(AJT642,$A$681:$F$2408,6,FALSE)</f>
        <v>65</v>
      </c>
      <c r="AJX642" s="203" t="s">
        <v>63</v>
      </c>
      <c r="AJY642" s="10">
        <f>AJW642*1.4</f>
        <v>91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VLOOKUP(AKC642,$A$681:$F$2408,6,FALSE)</f>
        <v>40</v>
      </c>
      <c r="AKG642" s="203" t="s">
        <v>63</v>
      </c>
      <c r="AKH642" s="10">
        <f>AKF642*1.4</f>
        <v>56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VLOOKUP(AKL642,$A$681:$F$2408,6,FALSE)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VLOOKUP(AKU642,$A$681:$F$2408,6,FALSE)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VLOOKUP(ALD642,$A$681:$F$2408,6,FALSE)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VLOOKUP(ALM642,$A$681:$F$2408,6,FALSE)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VLOOKUP(ALV642,$A$681:$F$2408,6,FALSE)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VLOOKUP(AME642,$A$681:$F$2408,6,FALSE)</f>
        <v>65</v>
      </c>
      <c r="AMI642" s="203" t="s">
        <v>63</v>
      </c>
      <c r="AMJ642" s="10">
        <f>AMH642*1.4</f>
        <v>91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VLOOKUP(AMN642,$A$681:$F$2408,6,FALSE)</f>
        <v>121</v>
      </c>
      <c r="AMR642" s="203" t="s">
        <v>63</v>
      </c>
      <c r="AMS642" s="10">
        <f>AMQ642*1.4</f>
        <v>169.39999999999998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VLOOKUP(AMW642,$A$681:$F$2408,6,FALSE)</f>
        <v>62</v>
      </c>
      <c r="ANA642" s="203" t="s">
        <v>63</v>
      </c>
      <c r="ANB642" s="10">
        <f>AMZ642*1.4</f>
        <v>86.8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VLOOKUP(ANF642,$A$681:$F$2408,6,FALSE)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VLOOKUP(ANO642,$A$681:$F$2408,6,FALSE)</f>
        <v>59</v>
      </c>
      <c r="ANS642" s="203" t="s">
        <v>63</v>
      </c>
      <c r="ANT642" s="10">
        <f>ANR642*1.4</f>
        <v>82.6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VLOOKUP(ANX642,$A$681:$F$2408,6,FALSE)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VLOOKUP(AOG642,$A$681:$F$2408,6,FALSE)</f>
        <v>176</v>
      </c>
      <c r="AOK642" s="203" t="s">
        <v>63</v>
      </c>
      <c r="AOL642" s="10">
        <f>AOJ642*1.4</f>
        <v>246.39999999999998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VLOOKUP(AOP642,$A$681:$F$2408,6,FALSE)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VLOOKUP(AOY642,$A$681:$F$2408,6,FALSE)</f>
        <v>7</v>
      </c>
      <c r="APC642" s="203" t="s">
        <v>63</v>
      </c>
      <c r="APD642" s="10">
        <f>APB642*1.4</f>
        <v>9.7999999999999989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VLOOKUP(APH642,$A$681:$F$2408,6,FALSE)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VLOOKUP(APQ642,$A$681:$F$2408,6,FALSE)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VLOOKUP(APZ642,$A$681:$F$2408,6,FALSE)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VLOOKUP(B643,$A$681:$F$2408,6,FALSE)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VLOOKUP(K643,$A$681:$F$2408,6,FALSE)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VLOOKUP(T643,$A$681:$F$2408,6,FALSE)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VLOOKUP(AC643,$A$681:$F$2408,6,FALSE)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VLOOKUP(AL643,$A$681:$F$2408,6,FALSE)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2057</v>
      </c>
      <c r="AW643" s="204"/>
      <c r="AX643" s="204">
        <f>VLOOKUP(AU643,$A$681:$F$2408,6,FALSE)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2560</v>
      </c>
      <c r="BF643" s="204"/>
      <c r="BG643" s="204">
        <f>VLOOKUP(BD643,$A$681:$F$2408,6,FALSE)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VLOOKUP(BM643,$A$681:$F$2408,6,FALSE)</f>
        <v>7</v>
      </c>
      <c r="BQ643" s="203" t="s">
        <v>65</v>
      </c>
      <c r="BR643" s="10">
        <f>BP643*1.3</f>
        <v>9.1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VLOOKUP(BV643,$A$681:$F$2408,6,FALSE)</f>
        <v>119</v>
      </c>
      <c r="BZ643" s="203" t="s">
        <v>65</v>
      </c>
      <c r="CA643" s="10">
        <f>BY643*1.3</f>
        <v>154.70000000000002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VLOOKUP(CE643,$A$681:$F$2408,6,FALSE)</f>
        <v>62</v>
      </c>
      <c r="CI643" s="203" t="s">
        <v>65</v>
      </c>
      <c r="CJ643" s="10">
        <f>CH643*1.3</f>
        <v>80.600000000000009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VLOOKUP(CN643,$A$681:$F$2408,6,FALSE)</f>
        <v>62</v>
      </c>
      <c r="CR643" s="203" t="s">
        <v>65</v>
      </c>
      <c r="CS643" s="10">
        <f>CQ643*1.3</f>
        <v>80.600000000000009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VLOOKUP(CW643,$A$681:$F$2408,6,FALSE)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2613</v>
      </c>
      <c r="DH643" s="204"/>
      <c r="DI643" s="204">
        <f>VLOOKUP(DF643,$A$681:$F$2408,6,FALSE)</f>
        <v>130</v>
      </c>
      <c r="DJ643" s="203" t="s">
        <v>65</v>
      </c>
      <c r="DK643" s="10">
        <f>DI643*1.3</f>
        <v>169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VLOOKUP(DO643,$A$681:$F$2408,6,FALSE)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VLOOKUP(DX643,$A$681:$F$2408,6,FALSE)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VLOOKUP(EG643,$A$681:$F$2408,6,FALSE)</f>
        <v>7</v>
      </c>
      <c r="EK643" s="203" t="s">
        <v>65</v>
      </c>
      <c r="EL643" s="10">
        <f>EJ643*1.3</f>
        <v>9.1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VLOOKUP(EP643,$A$681:$F$2408,6,FALSE)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VLOOKUP(EY643,$A$681:$F$2408,6,FALSE)</f>
        <v>53</v>
      </c>
      <c r="FC643" s="203" t="s">
        <v>65</v>
      </c>
      <c r="FD643" s="10">
        <f>FB643*1.3</f>
        <v>68.900000000000006</v>
      </c>
      <c r="FE643" s="10"/>
      <c r="FF643" s="267"/>
      <c r="FG643" s="203" t="s">
        <v>102</v>
      </c>
      <c r="FH643" s="414" t="s">
        <v>534</v>
      </c>
      <c r="FJ643" s="204"/>
      <c r="FK643" s="204">
        <f>VLOOKUP(FH643,$A$681:$F$2408,6,FALSE)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VLOOKUP(FQ643,$A$681:$F$2408,6,FALSE)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VLOOKUP(FZ643,$A$681:$F$2408,6,FALSE)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VLOOKUP(GI643,$A$681:$F$2408,6,FALSE)</f>
        <v>119</v>
      </c>
      <c r="GM643" s="203" t="s">
        <v>65</v>
      </c>
      <c r="GN643" s="10">
        <f>GL643*1.3</f>
        <v>154.70000000000002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VLOOKUP(GR643,$A$681:$F$2408,6,FALSE)</f>
        <v>7</v>
      </c>
      <c r="GV643" s="203" t="s">
        <v>65</v>
      </c>
      <c r="GW643" s="10">
        <f>GU643*1.3</f>
        <v>9.1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VLOOKUP(HA643,$A$681:$F$2408,6,FALSE)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VLOOKUP(HJ643,$A$681:$F$2408,6,FALSE)</f>
        <v>7</v>
      </c>
      <c r="HN643" s="203" t="s">
        <v>65</v>
      </c>
      <c r="HO643" s="10">
        <f>HM643*1.3</f>
        <v>9.1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VLOOKUP(HS643,$A$681:$F$2408,6,FALSE)</f>
        <v>59</v>
      </c>
      <c r="HW643" s="203" t="s">
        <v>65</v>
      </c>
      <c r="HX643" s="10">
        <f>HV643*1.3</f>
        <v>76.7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VLOOKUP(IB643,$A$681:$F$2408,6,FALSE)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VLOOKUP(IK643,$A$681:$F$2408,6,FALSE)</f>
        <v>9</v>
      </c>
      <c r="IO643" s="203" t="s">
        <v>65</v>
      </c>
      <c r="IP643" s="10">
        <f>IN643*1.3</f>
        <v>11.700000000000001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VLOOKUP(IT643,$A$681:$F$2408,6,FALSE)</f>
        <v>176</v>
      </c>
      <c r="IX643" s="203" t="s">
        <v>65</v>
      </c>
      <c r="IY643" s="10">
        <f>IW643*1.3</f>
        <v>228.8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VLOOKUP(JC643,$A$681:$F$2408,6,FALSE)</f>
        <v>65</v>
      </c>
      <c r="JG643" s="203" t="s">
        <v>65</v>
      </c>
      <c r="JH643" s="10">
        <f>JF643*1.3</f>
        <v>84.5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VLOOKUP(JL643,$A$681:$F$2408,6,FALSE)</f>
        <v>350</v>
      </c>
      <c r="JP643" s="203" t="s">
        <v>65</v>
      </c>
      <c r="JQ643" s="10">
        <f>JO643*1.3</f>
        <v>455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VLOOKUP(JU643,$A$681:$F$2408,6,FALSE)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2560</v>
      </c>
      <c r="KF643" s="204"/>
      <c r="KG643" s="204">
        <f>VLOOKUP(KD643,$A$681:$F$2408,6,FALSE)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VLOOKUP(KM643,$A$681:$F$2408,6,FALSE)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VLOOKUP(KV643,$A$681:$F$2408,6,FALSE)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VLOOKUP(LE643,$A$681:$F$2408,6,FALSE)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2560</v>
      </c>
      <c r="LP643" s="204"/>
      <c r="LQ643" s="204">
        <f>VLOOKUP(LN643,$A$681:$F$2408,6,FALSE)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2071</v>
      </c>
      <c r="LY643" s="204"/>
      <c r="LZ643" s="204">
        <f>VLOOKUP(LW643,$A$681:$F$2408,6,FALSE)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VLOOKUP(MF643,$A$681:$F$2408,6,FALSE)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VLOOKUP(MO643,$A$681:$F$2408,6,FALSE)</f>
        <v>62</v>
      </c>
      <c r="MS643" s="203" t="s">
        <v>65</v>
      </c>
      <c r="MT643" s="10">
        <f>MR643*1.3</f>
        <v>80.600000000000009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VLOOKUP(MX643,$A$681:$F$2408,6,FALSE)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2065</v>
      </c>
      <c r="NI643" s="204"/>
      <c r="NJ643" s="204">
        <f>VLOOKUP(NG643,$A$681:$F$2408,6,FALSE)</f>
        <v>253</v>
      </c>
      <c r="NK643" s="203" t="s">
        <v>65</v>
      </c>
      <c r="NL643" s="10">
        <f>NJ643*1.3</f>
        <v>328.90000000000003</v>
      </c>
      <c r="NM643" s="10"/>
      <c r="NN643" s="267"/>
      <c r="NO643" s="203" t="s">
        <v>102</v>
      </c>
      <c r="NP643" s="417" t="s">
        <v>433</v>
      </c>
      <c r="NR643" s="204"/>
      <c r="NS643" s="204">
        <f>VLOOKUP(NP643,$A$681:$F$2408,6,FALSE)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VLOOKUP(NY643,$A$681:$F$2408,6,FALSE)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VLOOKUP(OH643,$A$681:$F$2408,6,FALSE)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17" t="s">
        <v>2560</v>
      </c>
      <c r="OS643" s="204"/>
      <c r="OT643" s="204">
        <f>VLOOKUP(OQ643,$A$681:$F$2408,6,FALSE)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1215</v>
      </c>
      <c r="PB643" s="204"/>
      <c r="PC643" s="204">
        <f>VLOOKUP(OZ643,$A$681:$F$2408,6,FALSE)</f>
        <v>59</v>
      </c>
      <c r="PD643" s="203" t="s">
        <v>65</v>
      </c>
      <c r="PE643" s="10">
        <f>PC643*1.3</f>
        <v>76.7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VLOOKUP(PI643,$A$681:$F$2408,6,FALSE)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VLOOKUP(PR643,$A$681:$F$2408,6,FALSE)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VLOOKUP(QA643,$A$681:$F$2408,6,FALSE)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VLOOKUP(QJ643,$A$681:$F$2408,6,FALSE)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VLOOKUP(QS643,$A$681:$F$2408,6,FALSE)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VLOOKUP(RB643,$A$681:$F$2408,6,FALSE)</f>
        <v>9</v>
      </c>
      <c r="RF643" s="203" t="s">
        <v>65</v>
      </c>
      <c r="RG643" s="10">
        <f>RE643*1.3</f>
        <v>11.700000000000001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VLOOKUP(RK643,$A$681:$F$2408,6,FALSE)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VLOOKUP(RT643,$A$681:$F$2408,6,FALSE)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2560</v>
      </c>
      <c r="SE643" s="204"/>
      <c r="SF643" s="204">
        <f>VLOOKUP(SC643,$A$681:$F$2408,6,FALSE)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VLOOKUP(SL643,$A$681:$F$2408,6,FALSE)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2561</v>
      </c>
      <c r="SW643" s="204"/>
      <c r="SX643" s="204">
        <f>VLOOKUP(SU643,$A$681:$F$2408,6,FALSE)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1" t="s">
        <v>685</v>
      </c>
      <c r="TF643" s="204"/>
      <c r="TG643" s="204">
        <f>VLOOKUP(TD643,$A$681:$F$2408,6,FALSE)</f>
        <v>121</v>
      </c>
      <c r="TH643" s="203" t="s">
        <v>65</v>
      </c>
      <c r="TI643" s="10">
        <f>TG643*1.3</f>
        <v>157.30000000000001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VLOOKUP(TM643,$A$681:$F$2408,6,FALSE)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VLOOKUP(TV643,$A$681:$F$2408,6,FALSE)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VLOOKUP(UE643,$A$681:$F$2408,6,FALSE)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2102</v>
      </c>
      <c r="UP643" s="204"/>
      <c r="UQ643" s="204">
        <f>VLOOKUP(UN643,$A$681:$F$2408,6,FALSE)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VLOOKUP(UW643,$A$681:$F$2408,6,FALSE)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VLOOKUP(VF643,$A$681:$F$2408,6,FALSE)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VLOOKUP(VO643,$A$681:$F$2408,6,FALSE)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VLOOKUP(VX643,$A$681:$F$2408,6,FALSE)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VLOOKUP(WG643,$A$681:$F$2408,6,FALSE)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VLOOKUP(WP643,$A$681:$F$2408,6,FALSE)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VLOOKUP(WY643,$A$681:$F$2408,6,FALSE)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VLOOKUP(XH643,$A$681:$F$2408,6,FALSE)</f>
        <v>62</v>
      </c>
      <c r="XL643" s="203" t="s">
        <v>65</v>
      </c>
      <c r="XM643" s="10">
        <f>XK643*1.3</f>
        <v>80.600000000000009</v>
      </c>
      <c r="XO643" s="273"/>
      <c r="XP643" s="203" t="s">
        <v>102</v>
      </c>
      <c r="XQ643" s="276" t="s">
        <v>1272</v>
      </c>
      <c r="XS643" s="204"/>
      <c r="XT643" s="204">
        <f>VLOOKUP(XQ643,$A$681:$F$2408,6,FALSE)</f>
        <v>26</v>
      </c>
      <c r="XU643" s="203" t="s">
        <v>65</v>
      </c>
      <c r="XV643" s="10">
        <f>XT643*1.3</f>
        <v>33.800000000000004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VLOOKUP(XZ643,$A$681:$F$2408,6,FALSE)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VLOOKUP(YI643,$A$681:$F$2408,6,FALSE)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VLOOKUP(YR643,$A$681:$F$2408,6,FALSE)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1274</v>
      </c>
      <c r="ZC643" s="204"/>
      <c r="ZD643" s="204">
        <f>VLOOKUP(ZA643,$A$681:$F$2408,6,FALSE)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VLOOKUP(ZJ643,$A$681:$F$2408,6,FALSE)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560</v>
      </c>
      <c r="ZU643" s="204"/>
      <c r="ZV643" s="204">
        <f>VLOOKUP(ZS643,$A$681:$F$2408,6,FALSE)</f>
        <v>53</v>
      </c>
      <c r="ZW643" s="203" t="s">
        <v>65</v>
      </c>
      <c r="ZX643" s="10">
        <f>ZV643*1.3</f>
        <v>68.900000000000006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VLOOKUP(AAB643,$A$681:$F$2408,6,FALSE)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VLOOKUP(AAK643,$A$681:$F$2408,6,FALSE)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VLOOKUP(AAT643,$A$681:$F$2408,6,FALSE)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VLOOKUP(ABC643,$A$681:$F$2408,6,FALSE)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VLOOKUP(ABL643,$A$681:$F$2408,6,FALSE)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VLOOKUP(ABU643,$A$681:$F$2408,6,FALSE)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VLOOKUP(ACD643,$A$681:$F$2408,6,FALSE)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VLOOKUP(ACM643,$A$681:$F$2408,6,FALSE)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VLOOKUP(ACV643,$A$681:$F$2408,6,FALSE)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VLOOKUP(ADE643,$A$681:$F$2408,6,FALSE)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VLOOKUP(ADN643,$A$681:$F$2408,6,FALSE)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VLOOKUP(ADW643,$A$681:$F$2408,6,FALSE)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VLOOKUP(AEF643,$A$681:$F$2408,6,FALSE)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VLOOKUP(AEO643,$A$681:$F$2408,6,FALSE)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VLOOKUP(AEX643,$A$681:$F$2408,6,FALSE)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VLOOKUP(AFG643,$A$681:$F$2408,6,FALSE)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VLOOKUP(AFP643,$A$681:$F$2408,6,FALSE)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VLOOKUP(AFY643,$A$681:$F$2408,6,FALSE)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VLOOKUP(AGH643,$A$681:$F$2408,6,FALSE)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VLOOKUP(AGQ643,$A$681:$F$2408,6,FALSE)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VLOOKUP(AGZ643,$A$681:$F$2408,6,FALSE)</f>
        <v>119</v>
      </c>
      <c r="AHD643" s="203" t="s">
        <v>65</v>
      </c>
      <c r="AHE643" s="10">
        <f>AHC643*1.3</f>
        <v>154.70000000000002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VLOOKUP(AHI643,$A$681:$F$2408,6,FALSE)</f>
        <v>43</v>
      </c>
      <c r="AHM643" s="203" t="s">
        <v>65</v>
      </c>
      <c r="AHN643" s="10">
        <f>AHL643*1.3</f>
        <v>55.9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VLOOKUP(AHR643,$A$681:$F$2408,6,FALSE)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VLOOKUP(AIA643,$A$681:$F$2408,6,FALSE)</f>
        <v>7</v>
      </c>
      <c r="AIE643" s="203" t="s">
        <v>65</v>
      </c>
      <c r="AIF643" s="10">
        <f>AID643*1.3</f>
        <v>9.1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VLOOKUP(AIJ643,$A$681:$F$2408,6,FALSE)</f>
        <v>52</v>
      </c>
      <c r="AIN643" s="203" t="s">
        <v>65</v>
      </c>
      <c r="AIO643" s="10">
        <f>AIM643*1.3</f>
        <v>67.600000000000009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VLOOKUP(AIS643,$A$681:$F$2408,6,FALSE)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VLOOKUP(AJB643,$A$681:$F$2408,6,FALSE)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VLOOKUP(AJK643,$A$681:$F$2408,6,FALSE)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1215</v>
      </c>
      <c r="AJV643" s="204"/>
      <c r="AJW643" s="204">
        <f>VLOOKUP(AJT643,$A$681:$F$2408,6,FALSE)</f>
        <v>59</v>
      </c>
      <c r="AJX643" s="203" t="s">
        <v>65</v>
      </c>
      <c r="AJY643" s="10">
        <f>AJW643*1.3</f>
        <v>76.7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VLOOKUP(AKC643,$A$681:$F$2408,6,FALSE)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2102</v>
      </c>
      <c r="AKN643" s="204"/>
      <c r="AKO643" s="204">
        <f>VLOOKUP(AKL643,$A$681:$F$2408,6,FALSE)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2071</v>
      </c>
      <c r="AKW643" s="204"/>
      <c r="AKX643" s="204">
        <f>VLOOKUP(AKU643,$A$681:$F$2408,6,FALSE)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2561</v>
      </c>
      <c r="ALF643" s="204"/>
      <c r="ALG643" s="204">
        <f>VLOOKUP(ALD643,$A$681:$F$2408,6,FALSE)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VLOOKUP(ALM643,$A$681:$F$2408,6,FALSE)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VLOOKUP(ALV643,$A$681:$F$2408,6,FALSE)</f>
        <v>70</v>
      </c>
      <c r="ALZ643" s="203" t="s">
        <v>65</v>
      </c>
      <c r="AMA643" s="10">
        <f>ALY643*1.3</f>
        <v>91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VLOOKUP(AME643,$A$681:$F$2408,6,FALSE)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VLOOKUP(AMN643,$A$681:$F$2408,6,FALSE)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2560</v>
      </c>
      <c r="AMY643" s="204"/>
      <c r="AMZ643" s="204">
        <f>VLOOKUP(AMW643,$A$681:$F$2408,6,FALSE)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VLOOKUP(ANF643,$A$681:$F$2408,6,FALSE)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2515</v>
      </c>
      <c r="ANQ643" s="204"/>
      <c r="ANR643" s="204">
        <f>VLOOKUP(ANO643,$A$681:$F$2408,6,FALSE)</f>
        <v>49</v>
      </c>
      <c r="ANS643" s="203" t="s">
        <v>65</v>
      </c>
      <c r="ANT643" s="10">
        <f>ANR643*1.3</f>
        <v>63.7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VLOOKUP(ANX643,$A$681:$F$2408,6,FALSE)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VLOOKUP(AOG643,$A$681:$F$2408,6,FALSE)</f>
        <v>119</v>
      </c>
      <c r="AOK643" s="203" t="s">
        <v>65</v>
      </c>
      <c r="AOL643" s="10">
        <f>AOJ643*1.3</f>
        <v>154.70000000000002</v>
      </c>
      <c r="AOM643" s="10"/>
      <c r="AON643" s="273"/>
      <c r="AOO643" s="203" t="s">
        <v>102</v>
      </c>
      <c r="AOP643" s="276" t="s">
        <v>2560</v>
      </c>
      <c r="AOR643" s="204"/>
      <c r="AOS643" s="204">
        <f>VLOOKUP(AOP643,$A$681:$F$2408,6,FALSE)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2560</v>
      </c>
      <c r="APA643" s="204"/>
      <c r="APB643" s="204">
        <f>VLOOKUP(AOY643,$A$681:$F$2408,6,FALSE)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VLOOKUP(APH643,$A$681:$F$2408,6,FALSE)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VLOOKUP(APQ643,$A$681:$F$2408,6,FALSE)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VLOOKUP(APZ643,$A$681:$F$2408,6,FALSE)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VLOOKUP(B644,$A$681:$F$2408,6,FALSE)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VLOOKUP(K644,$A$681:$F$2408,6,FALSE)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2057</v>
      </c>
      <c r="V644" s="204"/>
      <c r="W644" s="204">
        <f>VLOOKUP(T644,$A$681:$F$2408,6,FALSE)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VLOOKUP(AC644,$A$681:$F$2408,6,FALSE)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2613</v>
      </c>
      <c r="AN644" s="204"/>
      <c r="AO644" s="204">
        <f>VLOOKUP(AL644,$A$681:$F$2408,6,FALSE)</f>
        <v>130</v>
      </c>
      <c r="AP644" s="203" t="s">
        <v>67</v>
      </c>
      <c r="AQ644" s="10">
        <f>AO644*1.2</f>
        <v>156</v>
      </c>
      <c r="AR644" s="10"/>
      <c r="AS644" s="267"/>
      <c r="AT644" s="203" t="s">
        <v>103</v>
      </c>
      <c r="AU644" s="276" t="s">
        <v>2065</v>
      </c>
      <c r="AW644" s="204"/>
      <c r="AX644" s="204">
        <f>VLOOKUP(AU644,$A$681:$F$2408,6,FALSE)</f>
        <v>253</v>
      </c>
      <c r="AY644" s="203" t="s">
        <v>67</v>
      </c>
      <c r="AZ644" s="10">
        <f>AX644*1.2</f>
        <v>303.59999999999997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VLOOKUP(BD644,$A$681:$F$2408,6,FALSE)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VLOOKUP(BM644,$A$681:$F$2408,6,FALSE)</f>
        <v>62</v>
      </c>
      <c r="BQ644" s="203" t="s">
        <v>67</v>
      </c>
      <c r="BR644" s="10">
        <f>BP644*1.2</f>
        <v>74.399999999999991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VLOOKUP(BV644,$A$681:$F$2408,6,FALSE)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2560</v>
      </c>
      <c r="CG644" s="204"/>
      <c r="CH644" s="204">
        <f>VLOOKUP(CE644,$A$681:$F$2408,6,FALSE)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2613</v>
      </c>
      <c r="CP644" s="204"/>
      <c r="CQ644" s="204">
        <f>VLOOKUP(CN644,$A$681:$F$2408,6,FALSE)</f>
        <v>130</v>
      </c>
      <c r="CR644" s="203" t="s">
        <v>67</v>
      </c>
      <c r="CS644" s="10">
        <f>CQ644*1.2</f>
        <v>156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VLOOKUP(CW644,$A$681:$F$2408,6,FALSE)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2560</v>
      </c>
      <c r="DH644" s="204"/>
      <c r="DI644" s="204">
        <f>VLOOKUP(DF644,$A$681:$F$2408,6,FALSE)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VLOOKUP(DO644,$A$681:$F$2408,6,FALSE)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VLOOKUP(DX644,$A$681:$F$2408,6,FALSE)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VLOOKUP(EG644,$A$681:$F$2408,6,FALSE)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2560</v>
      </c>
      <c r="ER644" s="204"/>
      <c r="ES644" s="204">
        <f>VLOOKUP(EP644,$A$681:$F$2408,6,FALSE)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VLOOKUP(EY644,$A$681:$F$2408,6,FALSE)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1274</v>
      </c>
      <c r="FJ644" s="204"/>
      <c r="FK644" s="204">
        <f>VLOOKUP(FH644,$A$681:$F$2408,6,FALSE)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VLOOKUP(FQ644,$A$681:$F$2408,6,FALSE)</f>
        <v>65</v>
      </c>
      <c r="FU644" s="203" t="s">
        <v>67</v>
      </c>
      <c r="FV644" s="10">
        <f>FT644*1.2</f>
        <v>78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VLOOKUP(FZ644,$A$681:$F$2408,6,FALSE)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VLOOKUP(GI644,$A$681:$F$2408,6,FALSE)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VLOOKUP(GR644,$A$681:$F$2408,6,FALSE)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VLOOKUP(HA644,$A$681:$F$2408,6,FALSE)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VLOOKUP(HJ644,$A$681:$F$2408,6,FALSE)</f>
        <v>62</v>
      </c>
      <c r="HN644" s="203" t="s">
        <v>67</v>
      </c>
      <c r="HO644" s="10">
        <f>HM644*1.2</f>
        <v>74.399999999999991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VLOOKUP(HS644,$A$681:$F$2408,6,FALSE)</f>
        <v>23</v>
      </c>
      <c r="HW644" s="203" t="s">
        <v>67</v>
      </c>
      <c r="HX644" s="10">
        <f>HV644*1.2</f>
        <v>27.599999999999998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VLOOKUP(IB644,$A$681:$F$2408,6,FALSE)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VLOOKUP(IK644,$A$681:$F$2408,6,FALSE)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VLOOKUP(IT644,$A$681:$F$2408,6,FALSE)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VLOOKUP(JC644,$A$681:$F$2408,6,FALSE)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VLOOKUP(JL644,$A$681:$F$2408,6,FALSE)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2057</v>
      </c>
      <c r="JW644" s="204"/>
      <c r="JX644" s="204">
        <f>VLOOKUP(JU644,$A$681:$F$2408,6,FALSE)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VLOOKUP(KD644,$A$681:$F$2408,6,FALSE)</f>
        <v>62</v>
      </c>
      <c r="KH644" s="203" t="s">
        <v>67</v>
      </c>
      <c r="KI644" s="10">
        <f>KG644*1.2</f>
        <v>74.399999999999991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VLOOKUP(KM644,$A$681:$F$2408,6,FALSE)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VLOOKUP(KV644,$A$681:$F$2408,6,FALSE)</f>
        <v>52</v>
      </c>
      <c r="KZ644" s="203" t="s">
        <v>67</v>
      </c>
      <c r="LA644" s="10">
        <f>KY644*1.2</f>
        <v>62.4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VLOOKUP(LE644,$A$681:$F$2408,6,FALSE)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VLOOKUP(LN644,$A$681:$F$2408,6,FALSE)</f>
        <v>40</v>
      </c>
      <c r="LR644" s="203" t="s">
        <v>67</v>
      </c>
      <c r="LS644" s="10">
        <f>LQ644*1.2</f>
        <v>48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VLOOKUP(LW644,$A$681:$F$2408,6,FALSE)</f>
        <v>62</v>
      </c>
      <c r="MA644" s="203" t="s">
        <v>67</v>
      </c>
      <c r="MB644" s="10">
        <f>LZ644*1.2</f>
        <v>74.399999999999991</v>
      </c>
      <c r="MC644" s="10"/>
      <c r="MD644" s="267"/>
      <c r="ME644" s="203" t="s">
        <v>103</v>
      </c>
      <c r="MF644" s="276" t="s">
        <v>2560</v>
      </c>
      <c r="MH644" s="204"/>
      <c r="MI644" s="204">
        <f>VLOOKUP(MF644,$A$681:$F$2408,6,FALSE)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VLOOKUP(MO644,$A$681:$F$2408,6,FALSE)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VLOOKUP(MX644,$A$681:$F$2408,6,FALSE)</f>
        <v>7</v>
      </c>
      <c r="NB644" s="203" t="s">
        <v>67</v>
      </c>
      <c r="NC644" s="10">
        <f>NA644*1.2</f>
        <v>8.4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VLOOKUP(NG644,$A$681:$F$2408,6,FALSE)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17" t="s">
        <v>510</v>
      </c>
      <c r="NR644" s="204"/>
      <c r="NS644" s="204">
        <f>VLOOKUP(NP644,$A$681:$F$2408,6,FALSE)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VLOOKUP(NY644,$A$681:$F$2408,6,FALSE)</f>
        <v>43</v>
      </c>
      <c r="OC644" s="203" t="s">
        <v>67</v>
      </c>
      <c r="OD644" s="10">
        <f>OB644*1.2</f>
        <v>51.6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VLOOKUP(OH644,$A$681:$F$2408,6,FALSE)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510</v>
      </c>
      <c r="OS644" s="204"/>
      <c r="OT644" s="204">
        <f>VLOOKUP(OQ644,$A$681:$F$2408,6,FALSE)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999</v>
      </c>
      <c r="PB644" s="204"/>
      <c r="PC644" s="204">
        <f>VLOOKUP(OZ644,$A$681:$F$2408,6,FALSE)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VLOOKUP(PI644,$A$681:$F$2408,6,FALSE)</f>
        <v>40</v>
      </c>
      <c r="PM644" s="203" t="s">
        <v>67</v>
      </c>
      <c r="PN644" s="10">
        <f>PL644*1.2</f>
        <v>48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VLOOKUP(PR644,$A$681:$F$2408,6,FALSE)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VLOOKUP(QA644,$A$681:$F$2408,6,FALSE)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VLOOKUP(QJ644,$A$681:$F$2408,6,FALSE)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2560</v>
      </c>
      <c r="QU644" s="204"/>
      <c r="QV644" s="204">
        <f>VLOOKUP(QS644,$A$681:$F$2408,6,FALSE)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VLOOKUP(RB644,$A$681:$F$2408,6,FALSE)</f>
        <v>59</v>
      </c>
      <c r="RF644" s="203" t="s">
        <v>67</v>
      </c>
      <c r="RG644" s="10">
        <f>RE644*1.2</f>
        <v>70.8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VLOOKUP(RK644,$A$681:$F$2408,6,FALSE)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VLOOKUP(RT644,$A$681:$F$2408,6,FALSE)</f>
        <v>7</v>
      </c>
      <c r="RX644" s="203" t="s">
        <v>67</v>
      </c>
      <c r="RY644" s="10">
        <f>RW644*1.2</f>
        <v>8.4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VLOOKUP(SC644,$A$681:$F$2408,6,FALSE)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VLOOKUP(SL644,$A$681:$F$2408,6,FALSE)</f>
        <v>62</v>
      </c>
      <c r="SP644" s="203" t="s">
        <v>67</v>
      </c>
      <c r="SQ644" s="10">
        <f>SO644*1.2</f>
        <v>74.399999999999991</v>
      </c>
      <c r="SR644" s="10"/>
      <c r="SS644" s="273"/>
      <c r="ST644" s="203" t="s">
        <v>103</v>
      </c>
      <c r="SU644" s="276" t="s">
        <v>2102</v>
      </c>
      <c r="SW644" s="204"/>
      <c r="SX644" s="204">
        <f>VLOOKUP(SU644,$A$681:$F$2408,6,FALSE)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697</v>
      </c>
      <c r="TF644" s="204"/>
      <c r="TG644" s="204">
        <f>VLOOKUP(TD644,$A$681:$F$2408,6,FALSE)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2547</v>
      </c>
      <c r="TO644" s="204"/>
      <c r="TP644" s="204">
        <f>VLOOKUP(TM644,$A$681:$F$2408,6,FALSE)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2065</v>
      </c>
      <c r="TX644" s="204"/>
      <c r="TY644" s="204">
        <f>VLOOKUP(TV644,$A$681:$F$2408,6,FALSE)</f>
        <v>253</v>
      </c>
      <c r="TZ644" s="203" t="s">
        <v>67</v>
      </c>
      <c r="UA644" s="10">
        <f>TY644*1.2</f>
        <v>303.59999999999997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VLOOKUP(UE644,$A$681:$F$2408,6,FALSE)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2053</v>
      </c>
      <c r="UP644" s="204"/>
      <c r="UQ644" s="204">
        <f>VLOOKUP(UN644,$A$681:$F$2408,6,FALSE)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VLOOKUP(UW644,$A$681:$F$2408,6,FALSE)</f>
        <v>7</v>
      </c>
      <c r="VA644" s="203" t="s">
        <v>67</v>
      </c>
      <c r="VB644" s="10">
        <f>UZ644*1.2</f>
        <v>8.4</v>
      </c>
      <c r="VC644" s="10"/>
      <c r="VD644" s="273"/>
      <c r="VE644" s="203" t="s">
        <v>103</v>
      </c>
      <c r="VF644" s="276" t="s">
        <v>2071</v>
      </c>
      <c r="VH644" s="204"/>
      <c r="VI644" s="204">
        <f>VLOOKUP(VF644,$A$681:$F$2408,6,FALSE)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2613</v>
      </c>
      <c r="VQ644" s="204"/>
      <c r="VR644" s="204">
        <f>VLOOKUP(VO644,$A$681:$F$2408,6,FALSE)</f>
        <v>130</v>
      </c>
      <c r="VS644" s="203" t="s">
        <v>67</v>
      </c>
      <c r="VT644" s="10">
        <f>VR644*1.2</f>
        <v>156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VLOOKUP(VX644,$A$681:$F$2408,6,FALSE)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2515</v>
      </c>
      <c r="WI644" s="204"/>
      <c r="WJ644" s="204">
        <f>VLOOKUP(WG644,$A$681:$F$2408,6,FALSE)</f>
        <v>49</v>
      </c>
      <c r="WK644" s="203" t="s">
        <v>67</v>
      </c>
      <c r="WL644" s="10">
        <f>WJ644*1.2</f>
        <v>58.8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VLOOKUP(WP644,$A$681:$F$2408,6,FALSE)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VLOOKUP(WY644,$A$681:$F$2408,6,FALSE)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VLOOKUP(XH644,$A$681:$F$2408,6,FALSE)</f>
        <v>40</v>
      </c>
      <c r="XL644" s="203" t="s">
        <v>67</v>
      </c>
      <c r="XM644" s="10">
        <f>XK644*1.2</f>
        <v>48</v>
      </c>
      <c r="XO644" s="273"/>
      <c r="XP644" s="203" t="s">
        <v>103</v>
      </c>
      <c r="XQ644" s="276" t="s">
        <v>698</v>
      </c>
      <c r="XS644" s="204"/>
      <c r="XT644" s="204">
        <f>VLOOKUP(XQ644,$A$681:$F$2408,6,FALSE)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VLOOKUP(XZ644,$A$681:$F$2408,6,FALSE)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VLOOKUP(YI644,$A$681:$F$2408,6,FALSE)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VLOOKUP(YR644,$A$681:$F$2408,6,FALSE)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1701</v>
      </c>
      <c r="ZC644" s="204"/>
      <c r="ZD644" s="204">
        <f>VLOOKUP(ZA644,$A$681:$F$2408,6,FALSE)</f>
        <v>176</v>
      </c>
      <c r="ZE644" s="203" t="s">
        <v>67</v>
      </c>
      <c r="ZF644" s="10">
        <f>ZD644*1.2</f>
        <v>211.2</v>
      </c>
      <c r="ZH644" s="273"/>
      <c r="ZI644" s="203" t="s">
        <v>103</v>
      </c>
      <c r="ZJ644" s="276" t="s">
        <v>454</v>
      </c>
      <c r="ZL644" s="204"/>
      <c r="ZM644" s="204">
        <f>VLOOKUP(ZJ644,$A$681:$F$2408,6,FALSE)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534</v>
      </c>
      <c r="ZU644" s="204"/>
      <c r="ZV644" s="204">
        <f>VLOOKUP(ZS644,$A$681:$F$2408,6,FALSE)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VLOOKUP(AAB644,$A$681:$F$2408,6,FALSE)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2071</v>
      </c>
      <c r="AAM644" s="204"/>
      <c r="AAN644" s="204">
        <f>VLOOKUP(AAK644,$A$681:$F$2408,6,FALSE)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VLOOKUP(AAT644,$A$681:$F$2408,6,FALSE)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VLOOKUP(ABC644,$A$681:$F$2408,6,FALSE)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VLOOKUP(ABL644,$A$681:$F$2408,6,FALSE)</f>
        <v>350</v>
      </c>
      <c r="ABP644" s="203" t="s">
        <v>67</v>
      </c>
      <c r="ABQ644" s="10">
        <f>ABO644*1.2</f>
        <v>420</v>
      </c>
      <c r="ABR644" s="10"/>
      <c r="ABS644" s="273"/>
      <c r="ABT644" s="203" t="s">
        <v>103</v>
      </c>
      <c r="ABU644" s="276" t="s">
        <v>2071</v>
      </c>
      <c r="ABW644" s="204"/>
      <c r="ABX644" s="204">
        <f>VLOOKUP(ABU644,$A$681:$F$2408,6,FALSE)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VLOOKUP(ACD644,$A$681:$F$2408,6,FALSE)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VLOOKUP(ACM644,$A$681:$F$2408,6,FALSE)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VLOOKUP(ACV644,$A$681:$F$2408,6,FALSE)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VLOOKUP(ADE644,$A$681:$F$2408,6,FALSE)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VLOOKUP(ADN644,$A$681:$F$2408,6,FALSE)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VLOOKUP(ADW644,$A$681:$F$2408,6,FALSE)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VLOOKUP(AEF644,$A$681:$F$2408,6,FALSE)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VLOOKUP(AEO644,$A$681:$F$2408,6,FALSE)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VLOOKUP(AEX644,$A$681:$F$2408,6,FALSE)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VLOOKUP(AFG644,$A$681:$F$2408,6,FALSE)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VLOOKUP(AFP644,$A$681:$F$2408,6,FALSE)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VLOOKUP(AFY644,$A$681:$F$2408,6,FALSE)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VLOOKUP(AGH644,$A$681:$F$2408,6,FALSE)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VLOOKUP(AGQ644,$A$681:$F$2408,6,FALSE)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VLOOKUP(AGZ644,$A$681:$F$2408,6,FALSE)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VLOOKUP(AHI644,$A$681:$F$2408,6,FALSE)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VLOOKUP(AHR644,$A$681:$F$2408,6,FALSE)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VLOOKUP(AIA644,$A$681:$F$2408,6,FALSE)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VLOOKUP(AIJ644,$A$681:$F$2408,6,FALSE)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VLOOKUP(AIS644,$A$681:$F$2408,6,FALSE)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VLOOKUP(AJB644,$A$681:$F$2408,6,FALSE)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2560</v>
      </c>
      <c r="AJM644" s="204"/>
      <c r="AJN644" s="204">
        <f>VLOOKUP(AJK644,$A$681:$F$2408,6,FALSE)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459</v>
      </c>
      <c r="AJV644" s="204"/>
      <c r="AJW644" s="204">
        <f>VLOOKUP(AJT644,$A$681:$F$2408,6,FALSE)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VLOOKUP(AKC644,$A$681:$F$2408,6,FALSE)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VLOOKUP(AKL644,$A$681:$F$2408,6,FALSE)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VLOOKUP(AKU644,$A$681:$F$2408,6,FALSE)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VLOOKUP(ALD644,$A$681:$F$2408,6,FALSE)</f>
        <v>59</v>
      </c>
      <c r="ALH644" s="203" t="s">
        <v>67</v>
      </c>
      <c r="ALI644" s="10">
        <f>ALG644*1.2</f>
        <v>70.8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VLOOKUP(ALM644,$A$681:$F$2408,6,FALSE)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VLOOKUP(ALV644,$A$681:$F$2408,6,FALSE)</f>
        <v>65</v>
      </c>
      <c r="ALZ644" s="203" t="s">
        <v>67</v>
      </c>
      <c r="AMA644" s="10">
        <f>ALY644*1.2</f>
        <v>78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VLOOKUP(AME644,$A$681:$F$2408,6,FALSE)</f>
        <v>53</v>
      </c>
      <c r="AMI644" s="203" t="s">
        <v>67</v>
      </c>
      <c r="AMJ644" s="10">
        <f>AMH644*1.2</f>
        <v>63.599999999999994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VLOOKUP(AMN644,$A$681:$F$2408,6,FALSE)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VLOOKUP(AMW644,$A$681:$F$2408,6,FALSE)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VLOOKUP(ANF644,$A$681:$F$2408,6,FALSE)</f>
        <v>7</v>
      </c>
      <c r="ANJ644" s="203" t="s">
        <v>67</v>
      </c>
      <c r="ANK644" s="10">
        <f>ANI644*1.2</f>
        <v>8.4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VLOOKUP(ANO644,$A$681:$F$2408,6,FALSE)</f>
        <v>43</v>
      </c>
      <c r="ANS644" s="203" t="s">
        <v>67</v>
      </c>
      <c r="ANT644" s="10">
        <f>ANR644*1.2</f>
        <v>51.6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VLOOKUP(ANX644,$A$681:$F$2408,6,FALSE)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VLOOKUP(AOG644,$A$681:$F$2408,6,FALSE)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VLOOKUP(AOP644,$A$681:$F$2408,6,FALSE)</f>
        <v>40</v>
      </c>
      <c r="AOT644" s="203" t="s">
        <v>67</v>
      </c>
      <c r="AOU644" s="10">
        <f>AOS644*1.2</f>
        <v>48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VLOOKUP(AOY644,$A$681:$F$2408,6,FALSE)</f>
        <v>62</v>
      </c>
      <c r="APC644" s="203" t="s">
        <v>67</v>
      </c>
      <c r="APD644" s="10">
        <f>APB644*1.2</f>
        <v>74.399999999999991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VLOOKUP(APH644,$A$681:$F$2408,6,FALSE)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VLOOKUP(APQ644,$A$681:$F$2408,6,FALSE)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2560</v>
      </c>
      <c r="AQB644" s="204"/>
      <c r="AQC644" s="204">
        <f>VLOOKUP(APZ644,$A$681:$F$2408,6,FALSE)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VLOOKUP(B645,$A$681:$F$2408,6,FALSE)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VLOOKUP(K645,$A$681:$F$2408,6,FALSE)</f>
        <v>119</v>
      </c>
      <c r="O645" s="203" t="s">
        <v>69</v>
      </c>
      <c r="P645" s="10">
        <f>N645*1.1</f>
        <v>130.9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VLOOKUP(T645,$A$681:$F$2408,6,FALSE)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VLOOKUP(AC645,$A$681:$F$2408,6,FALSE)</f>
        <v>119</v>
      </c>
      <c r="AG645" s="203" t="s">
        <v>69</v>
      </c>
      <c r="AH645" s="10">
        <f>AF645*1.1</f>
        <v>130.9</v>
      </c>
      <c r="AI645" s="10"/>
      <c r="AJ645" s="267"/>
      <c r="AK645" s="203" t="s">
        <v>104</v>
      </c>
      <c r="AL645" s="276" t="s">
        <v>2560</v>
      </c>
      <c r="AN645" s="204"/>
      <c r="AO645" s="204">
        <f>VLOOKUP(AL645,$A$681:$F$2408,6,FALSE)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2613</v>
      </c>
      <c r="AW645" s="204"/>
      <c r="AX645" s="204">
        <f>VLOOKUP(AU645,$A$681:$F$2408,6,FALSE)</f>
        <v>130</v>
      </c>
      <c r="AY645" s="203" t="s">
        <v>69</v>
      </c>
      <c r="AZ645" s="10">
        <f>AX645*1.1</f>
        <v>143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VLOOKUP(BD645,$A$681:$F$2408,6,FALSE)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VLOOKUP(BM645,$A$681:$F$2408,6,FALSE)</f>
        <v>40</v>
      </c>
      <c r="BQ645" s="203" t="s">
        <v>69</v>
      </c>
      <c r="BR645" s="10">
        <f>BP645*1.1</f>
        <v>44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VLOOKUP(BV645,$A$681:$F$2408,6,FALSE)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VLOOKUP(CE645,$A$681:$F$2408,6,FALSE)</f>
        <v>40</v>
      </c>
      <c r="CI645" s="203" t="s">
        <v>69</v>
      </c>
      <c r="CJ645" s="10">
        <f>CH645*1.1</f>
        <v>44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VLOOKUP(CN645,$A$681:$F$2408,6,FALSE)</f>
        <v>121</v>
      </c>
      <c r="CR645" s="203" t="s">
        <v>69</v>
      </c>
      <c r="CS645" s="10">
        <f>CQ645*1.1</f>
        <v>133.10000000000002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VLOOKUP(CW645,$A$681:$F$2408,6,FALSE)</f>
        <v>176</v>
      </c>
      <c r="DA645" s="203" t="s">
        <v>69</v>
      </c>
      <c r="DB645" s="10">
        <f>CZ645*1.1</f>
        <v>193.60000000000002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VLOOKUP(DF645,$A$681:$F$2408,6,FALSE)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VLOOKUP(DO645,$A$681:$F$2408,6,FALSE)</f>
        <v>40</v>
      </c>
      <c r="DS645" s="203" t="s">
        <v>69</v>
      </c>
      <c r="DT645" s="10">
        <f>DR645*1.1</f>
        <v>44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VLOOKUP(DX645,$A$681:$F$2408,6,FALSE)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VLOOKUP(EG645,$A$681:$F$2408,6,FALSE)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2071</v>
      </c>
      <c r="ER645" s="204"/>
      <c r="ES645" s="204">
        <f>VLOOKUP(EP645,$A$681:$F$2408,6,FALSE)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2560</v>
      </c>
      <c r="FA645" s="204"/>
      <c r="FB645" s="204">
        <f>VLOOKUP(EY645,$A$681:$F$2408,6,FALSE)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809</v>
      </c>
      <c r="FJ645" s="204"/>
      <c r="FK645" s="204">
        <f>VLOOKUP(FH645,$A$681:$F$2408,6,FALSE)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VLOOKUP(FQ645,$A$681:$F$2408,6,FALSE)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VLOOKUP(FZ645,$A$681:$F$2408,6,FALSE)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VLOOKUP(GI645,$A$681:$F$2408,6,FALSE)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VLOOKUP(GR645,$A$681:$F$2408,6,FALSE)</f>
        <v>40</v>
      </c>
      <c r="GV645" s="203" t="s">
        <v>69</v>
      </c>
      <c r="GW645" s="10">
        <f>GU645*1.1</f>
        <v>44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VLOOKUP(HA645,$A$681:$F$2408,6,FALSE)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VLOOKUP(HJ645,$A$681:$F$2408,6,FALSE)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VLOOKUP(HS645,$A$681:$F$2408,6,FALSE)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VLOOKUP(IB645,$A$681:$F$2408,6,FALSE)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VLOOKUP(IK645,$A$681:$F$2408,6,FALSE)</f>
        <v>176</v>
      </c>
      <c r="IO645" s="203" t="s">
        <v>69</v>
      </c>
      <c r="IP645" s="10">
        <f>IN645*1.1</f>
        <v>193.60000000000002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VLOOKUP(IT645,$A$681:$F$2408,6,FALSE)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VLOOKUP(JC645,$A$681:$F$2408,6,FALSE)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VLOOKUP(JL645,$A$681:$F$2408,6,FALSE)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VLOOKUP(JU645,$A$681:$F$2408,6,FALSE)</f>
        <v>7</v>
      </c>
      <c r="JY645" s="203" t="s">
        <v>69</v>
      </c>
      <c r="JZ645" s="10">
        <f>JX645*1.1</f>
        <v>7.7000000000000011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VLOOKUP(KD645,$A$681:$F$2408,6,FALSE)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2053</v>
      </c>
      <c r="KO645" s="204"/>
      <c r="KP645" s="204">
        <f>VLOOKUP(KM645,$A$681:$F$2408,6,FALSE)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2560</v>
      </c>
      <c r="KX645" s="204"/>
      <c r="KY645" s="204">
        <f>VLOOKUP(KV645,$A$681:$F$2408,6,FALSE)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VLOOKUP(LE645,$A$681:$F$2408,6,FALSE)</f>
        <v>70</v>
      </c>
      <c r="LI645" s="203" t="s">
        <v>69</v>
      </c>
      <c r="LJ645" s="10">
        <f>LH645*1.1</f>
        <v>77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VLOOKUP(LN645,$A$681:$F$2408,6,FALSE)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VLOOKUP(LW645,$A$681:$F$2408,6,FALSE)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2071</v>
      </c>
      <c r="MH645" s="204"/>
      <c r="MI645" s="204">
        <f>VLOOKUP(MF645,$A$681:$F$2408,6,FALSE)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VLOOKUP(MO645,$A$681:$F$2408,6,FALSE)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2560</v>
      </c>
      <c r="MZ645" s="204"/>
      <c r="NA645" s="204">
        <f>VLOOKUP(MX645,$A$681:$F$2408,6,FALSE)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2613</v>
      </c>
      <c r="NI645" s="204"/>
      <c r="NJ645" s="204">
        <f>VLOOKUP(NG645,$A$681:$F$2408,6,FALSE)</f>
        <v>130</v>
      </c>
      <c r="NK645" s="203" t="s">
        <v>69</v>
      </c>
      <c r="NL645" s="10">
        <f>NJ645*1.1</f>
        <v>143</v>
      </c>
      <c r="NM645" s="10"/>
      <c r="NN645" s="267"/>
      <c r="NO645" s="203" t="s">
        <v>104</v>
      </c>
      <c r="NP645" s="417" t="s">
        <v>579</v>
      </c>
      <c r="NR645" s="204"/>
      <c r="NS645" s="204">
        <f>VLOOKUP(NP645,$A$681:$F$2408,6,FALSE)</f>
        <v>52</v>
      </c>
      <c r="NT645" s="203" t="s">
        <v>69</v>
      </c>
      <c r="NU645" s="10">
        <f>NS645*1.1</f>
        <v>57.2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VLOOKUP(NY645,$A$681:$F$2408,6,FALSE)</f>
        <v>65</v>
      </c>
      <c r="OC645" s="203" t="s">
        <v>69</v>
      </c>
      <c r="OD645" s="10">
        <f>OB645*1.1</f>
        <v>71.5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VLOOKUP(OH645,$A$681:$F$2408,6,FALSE)</f>
        <v>119</v>
      </c>
      <c r="OL645" s="203" t="s">
        <v>69</v>
      </c>
      <c r="OM645" s="10">
        <f>OK645*1.1</f>
        <v>130.9</v>
      </c>
      <c r="ON645" s="10"/>
      <c r="OO645" s="267"/>
      <c r="OP645" s="203" t="s">
        <v>104</v>
      </c>
      <c r="OQ645" s="417" t="s">
        <v>537</v>
      </c>
      <c r="OS645" s="204"/>
      <c r="OT645" s="204">
        <f>VLOOKUP(OQ645,$A$681:$F$2408,6,FALSE)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1" t="s">
        <v>1274</v>
      </c>
      <c r="PB645" s="204"/>
      <c r="PC645" s="204">
        <f>VLOOKUP(OZ645,$A$681:$F$2408,6,FALSE)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VLOOKUP(PI645,$A$681:$F$2408,6,FALSE)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VLOOKUP(PR645,$A$681:$F$2408,6,FALSE)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VLOOKUP(QA645,$A$681:$F$2408,6,FALSE)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VLOOKUP(QJ645,$A$681:$F$2408,6,FALSE)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VLOOKUP(QS645,$A$681:$F$2408,6,FALSE)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VLOOKUP(RB645,$A$681:$F$2408,6,FALSE)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VLOOKUP(RK645,$A$681:$F$2408,6,FALSE)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2613</v>
      </c>
      <c r="RV645" s="204"/>
      <c r="RW645" s="204">
        <f>VLOOKUP(RT645,$A$681:$F$2408,6,FALSE)</f>
        <v>130</v>
      </c>
      <c r="RX645" s="203" t="s">
        <v>69</v>
      </c>
      <c r="RY645" s="10">
        <f>RW645*1.1</f>
        <v>143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VLOOKUP(SC645,$A$681:$F$2408,6,FALSE)</f>
        <v>62</v>
      </c>
      <c r="SG645" s="203" t="s">
        <v>69</v>
      </c>
      <c r="SH645" s="10">
        <f>SF645*1.1</f>
        <v>68.2</v>
      </c>
      <c r="SI645" s="10"/>
      <c r="SJ645" s="273"/>
      <c r="SK645" s="203" t="s">
        <v>104</v>
      </c>
      <c r="SL645" s="276" t="s">
        <v>2071</v>
      </c>
      <c r="SN645" s="204"/>
      <c r="SO645" s="204">
        <f>VLOOKUP(SL645,$A$681:$F$2408,6,FALSE)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2515</v>
      </c>
      <c r="SW645" s="204"/>
      <c r="SX645" s="204">
        <f>VLOOKUP(SU645,$A$681:$F$2408,6,FALSE)</f>
        <v>49</v>
      </c>
      <c r="SY645" s="203" t="s">
        <v>69</v>
      </c>
      <c r="SZ645" s="10">
        <f>SX645*1.1</f>
        <v>53.900000000000006</v>
      </c>
      <c r="TA645" s="10"/>
      <c r="TB645" s="273"/>
      <c r="TC645" s="203" t="s">
        <v>104</v>
      </c>
      <c r="TD645" s="421" t="s">
        <v>476</v>
      </c>
      <c r="TF645" s="204"/>
      <c r="TG645" s="204">
        <f>VLOOKUP(TD645,$A$681:$F$2408,6,FALSE)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VLOOKUP(TM645,$A$681:$F$2408,6,FALSE)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VLOOKUP(TV645,$A$681:$F$2408,6,FALSE)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VLOOKUP(UE645,$A$681:$F$2408,6,FALSE)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2560</v>
      </c>
      <c r="UP645" s="204"/>
      <c r="UQ645" s="204">
        <f>VLOOKUP(UN645,$A$681:$F$2408,6,FALSE)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VLOOKUP(UW645,$A$681:$F$2408,6,FALSE)</f>
        <v>119</v>
      </c>
      <c r="VA645" s="203" t="s">
        <v>69</v>
      </c>
      <c r="VB645" s="10">
        <f>UZ645*1.1</f>
        <v>130.9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VLOOKUP(VF645,$A$681:$F$2408,6,FALSE)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VLOOKUP(VO645,$A$681:$F$2408,6,FALSE)</f>
        <v>9</v>
      </c>
      <c r="VS645" s="203" t="s">
        <v>69</v>
      </c>
      <c r="VT645" s="10">
        <f>VR645*1.1</f>
        <v>9.9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VLOOKUP(VX645,$A$681:$F$2408,6,FALSE)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VLOOKUP(WG645,$A$681:$F$2408,6,FALSE)</f>
        <v>176</v>
      </c>
      <c r="WK645" s="203" t="s">
        <v>69</v>
      </c>
      <c r="WL645" s="10">
        <f>WJ645*1.1</f>
        <v>193.60000000000002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VLOOKUP(WP645,$A$681:$F$2408,6,FALSE)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VLOOKUP(WY645,$A$681:$F$2408,6,FALSE)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VLOOKUP(XH645,$A$681:$F$2408,6,FALSE)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VLOOKUP(XQ645,$A$681:$F$2408,6,FALSE)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VLOOKUP(XZ645,$A$681:$F$2408,6,FALSE)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VLOOKUP(YI645,$A$681:$F$2408,6,FALSE)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VLOOKUP(YR645,$A$681:$F$2408,6,FALSE)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1268</v>
      </c>
      <c r="ZC645" s="204"/>
      <c r="ZD645" s="204">
        <f>VLOOKUP(ZA645,$A$681:$F$2408,6,FALSE)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513</v>
      </c>
      <c r="ZL645" s="204"/>
      <c r="ZM645" s="204">
        <f>VLOOKUP(ZJ645,$A$681:$F$2408,6,FALSE)</f>
        <v>62</v>
      </c>
      <c r="ZN645" s="203" t="s">
        <v>69</v>
      </c>
      <c r="ZO645" s="10">
        <f>ZM645*1.1</f>
        <v>68.2</v>
      </c>
      <c r="ZQ645" s="273"/>
      <c r="ZR645" s="203" t="s">
        <v>104</v>
      </c>
      <c r="ZS645" s="276" t="s">
        <v>446</v>
      </c>
      <c r="ZU645" s="204"/>
      <c r="ZV645" s="204">
        <f>VLOOKUP(ZS645,$A$681:$F$2408,6,FALSE)</f>
        <v>65</v>
      </c>
      <c r="ZW645" s="203" t="s">
        <v>69</v>
      </c>
      <c r="ZX645" s="10">
        <f>ZV645*1.1</f>
        <v>71.5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VLOOKUP(AAB645,$A$681:$F$2408,6,FALSE)</f>
        <v>119</v>
      </c>
      <c r="AAF645" s="203" t="s">
        <v>69</v>
      </c>
      <c r="AAG645" s="10">
        <f>AAE645*1.1</f>
        <v>130.9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VLOOKUP(AAK645,$A$681:$F$2408,6,FALSE)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VLOOKUP(AAT645,$A$681:$F$2408,6,FALSE)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VLOOKUP(ABC645,$A$681:$F$2408,6,FALSE)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VLOOKUP(ABL645,$A$681:$F$2408,6,FALSE)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VLOOKUP(ABU645,$A$681:$F$2408,6,FALSE)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VLOOKUP(ACD645,$A$681:$F$2408,6,FALSE)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VLOOKUP(ACM645,$A$681:$F$2408,6,FALSE)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VLOOKUP(ACV645,$A$681:$F$2408,6,FALSE)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VLOOKUP(ADE645,$A$681:$F$2408,6,FALSE)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VLOOKUP(ADN645,$A$681:$F$2408,6,FALSE)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VLOOKUP(ADW645,$A$681:$F$2408,6,FALSE)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VLOOKUP(AEF645,$A$681:$F$2408,6,FALSE)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VLOOKUP(AEO645,$A$681:$F$2408,6,FALSE)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VLOOKUP(AEX645,$A$681:$F$2408,6,FALSE)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VLOOKUP(AFG645,$A$681:$F$2408,6,FALSE)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VLOOKUP(AFP645,$A$681:$F$2408,6,FALSE)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VLOOKUP(AFY645,$A$681:$F$2408,6,FALSE)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VLOOKUP(AGH645,$A$681:$F$2408,6,FALSE)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VLOOKUP(AGQ645,$A$681:$F$2408,6,FALSE)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VLOOKUP(AGZ645,$A$681:$F$2408,6,FALSE)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VLOOKUP(AHI645,$A$681:$F$2408,6,FALSE)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VLOOKUP(AHR645,$A$681:$F$2408,6,FALSE)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VLOOKUP(AIA645,$A$681:$F$2408,6,FALSE)</f>
        <v>40</v>
      </c>
      <c r="AIE645" s="203" t="s">
        <v>69</v>
      </c>
      <c r="AIF645" s="10">
        <f>AID645*1.1</f>
        <v>44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VLOOKUP(AIJ645,$A$681:$F$2408,6,FALSE)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VLOOKUP(AIS645,$A$681:$F$2408,6,FALSE)</f>
        <v>53</v>
      </c>
      <c r="AIW645" s="203" t="s">
        <v>69</v>
      </c>
      <c r="AIX645" s="10">
        <f>AIV645*1.1</f>
        <v>58.300000000000004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VLOOKUP(AJB645,$A$681:$F$2408,6,FALSE)</f>
        <v>65</v>
      </c>
      <c r="AJF645" s="203" t="s">
        <v>69</v>
      </c>
      <c r="AJG645" s="10">
        <f>AJE645*1.1</f>
        <v>71.5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VLOOKUP(AJK645,$A$681:$F$2408,6,FALSE)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1184</v>
      </c>
      <c r="AJV645" s="204"/>
      <c r="AJW645" s="204">
        <f>VLOOKUP(AJT645,$A$681:$F$2408,6,FALSE)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VLOOKUP(AKC645,$A$681:$F$2408,6,FALSE)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VLOOKUP(AKL645,$A$681:$F$2408,6,FALSE)</f>
        <v>62</v>
      </c>
      <c r="AKP645" s="203" t="s">
        <v>69</v>
      </c>
      <c r="AKQ645" s="10">
        <f>AKO645*1.1</f>
        <v>68.2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VLOOKUP(AKU645,$A$681:$F$2408,6,FALSE)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2613</v>
      </c>
      <c r="ALF645" s="204"/>
      <c r="ALG645" s="204">
        <f>VLOOKUP(ALD645,$A$681:$F$2408,6,FALSE)</f>
        <v>130</v>
      </c>
      <c r="ALH645" s="203" t="s">
        <v>69</v>
      </c>
      <c r="ALI645" s="10">
        <f>ALG645*1.1</f>
        <v>143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VLOOKUP(ALM645,$A$681:$F$2408,6,FALSE)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VLOOKUP(ALV645,$A$681:$F$2408,6,FALSE)</f>
        <v>23</v>
      </c>
      <c r="ALZ645" s="203" t="s">
        <v>69</v>
      </c>
      <c r="AMA645" s="10">
        <f>ALY645*1.1</f>
        <v>25.3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VLOOKUP(AME645,$A$681:$F$2408,6,FALSE)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VLOOKUP(AMN645,$A$681:$F$2408,6,FALSE)</f>
        <v>59</v>
      </c>
      <c r="AMR645" s="203" t="s">
        <v>69</v>
      </c>
      <c r="AMS645" s="10">
        <f>AMQ645*1.1</f>
        <v>64.900000000000006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VLOOKUP(AMW645,$A$681:$F$2408,6,FALSE)</f>
        <v>23</v>
      </c>
      <c r="ANA645" s="203" t="s">
        <v>69</v>
      </c>
      <c r="ANB645" s="10">
        <f>AMZ645*1.1</f>
        <v>25.3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VLOOKUP(ANF645,$A$681:$F$2408,6,FALSE)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VLOOKUP(ANO645,$A$681:$F$2408,6,FALSE)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VLOOKUP(ANX645,$A$681:$F$2408,6,FALSE)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2057</v>
      </c>
      <c r="AOI645" s="204"/>
      <c r="AOJ645" s="204">
        <f>VLOOKUP(AOG645,$A$681:$F$2408,6,FALSE)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VLOOKUP(AOP645,$A$681:$F$2408,6,FALSE)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VLOOKUP(AOY645,$A$681:$F$2408,6,FALSE)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VLOOKUP(APH645,$A$681:$F$2408,6,FALSE)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VLOOKUP(APQ645,$A$681:$F$2408,6,FALSE)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VLOOKUP(APZ645,$A$681:$F$2408,6,FALSE)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959.8</v>
      </c>
      <c r="I646" s="267"/>
      <c r="J646" s="203"/>
      <c r="K646" s="407"/>
      <c r="M646" s="203"/>
      <c r="N646" s="203"/>
      <c r="O646" s="203"/>
      <c r="P646" s="10"/>
      <c r="Q646" s="10">
        <f>SUM(P641:P645)</f>
        <v>1077.8</v>
      </c>
      <c r="R646" s="267"/>
      <c r="S646" s="203"/>
      <c r="T646" s="264"/>
      <c r="V646" s="203"/>
      <c r="W646" s="203"/>
      <c r="X646" s="203"/>
      <c r="Y646" s="10"/>
      <c r="Z646" s="10">
        <f>SUM(Y641:Y645)</f>
        <v>968.7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1054.6000000000001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465.6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907.19999999999993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984.6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794.80000000000007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1057.4000000000001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829.90000000000009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1049.2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1657.6999999999998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849.8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325.7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553.40000000000009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821.3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1305.1000000000001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684.9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1538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1357.4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610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608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396.79999999999995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720.59999999999991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296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488.1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985.6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320.89999999999998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820.6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208.09999999999997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570.20000000000005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415.4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527.20000000000005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495.1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751.7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130.79999999999998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501.9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490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469.1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1309.3000000000002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429.9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232.2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327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533.9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484.1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946.9000000000002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166.3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638.29999999999995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1147.8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191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787.1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670.6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473.2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450.9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591.6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677.5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770.59999999999991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531.40000000000009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1110.2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533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434.09999999999997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628.6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656.40000000000009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383.3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568.5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799.5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543.5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790.90000000000009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301.39999999999998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307.59999999999997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132.69999999999999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794.80000000000007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533.79999999999995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555.70000000000005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231.20000000000002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1489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450.40000000000003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295.3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260.60000000000002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275.39999999999998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359.90000000000003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284.7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248.5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320.2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257.7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520.1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294.69999999999993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243.3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363.5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616.49999999999989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463.5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338.7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402.20000000000005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633.20000000000005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655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932.2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489.59999999999997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311.60000000000002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1031.8000000000002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598.6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VLOOKUP(B647,$A$681:$F$2408,6,FALSE)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VLOOKUP(K647,$A$681:$F$2408,6,FALSE)</f>
        <v>164</v>
      </c>
      <c r="O647" s="203" t="s">
        <v>61</v>
      </c>
      <c r="P647" s="10">
        <f>N647*1.5*M647</f>
        <v>246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VLOOKUP(T647,$A$681:$F$2408,6,FALSE)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VLOOKUP(AC647,$A$681:$F$2408,6,FALSE)</f>
        <v>164</v>
      </c>
      <c r="AG647" s="203" t="s">
        <v>61</v>
      </c>
      <c r="AH647" s="10">
        <f>AF647*1.5*AE647</f>
        <v>246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VLOOKUP(AL647,$A$681:$F$2408,6,FALSE)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2081</v>
      </c>
      <c r="AW647" s="283">
        <f>IF(AV647="Kopman",1.9,1)</f>
        <v>1</v>
      </c>
      <c r="AX647" s="204">
        <f>VLOOKUP(AU647,$A$681:$F$2408,6,FALSE)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VLOOKUP(BD647,$A$681:$F$2408,6,FALSE)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VLOOKUP(BM647,$A$681:$F$2408,6,FALSE)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VLOOKUP(BV647,$A$681:$F$2408,6,FALSE)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VLOOKUP(CE647,$A$681:$F$2408,6,FALSE)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2081</v>
      </c>
      <c r="CP647" s="283">
        <f>IF(CO647="Kopman",1.9,1)</f>
        <v>1</v>
      </c>
      <c r="CQ647" s="204">
        <f>VLOOKUP(CN647,$A$681:$F$2408,6,FALSE)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VLOOKUP(CW647,$A$681:$F$2408,6,FALSE)</f>
        <v>164</v>
      </c>
      <c r="DA647" s="203" t="s">
        <v>61</v>
      </c>
      <c r="DB647" s="10">
        <f>CZ647*1.5*CY647</f>
        <v>246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VLOOKUP(DF647,$A$681:$F$2408,6,FALSE)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VLOOKUP(DO647,$A$681:$F$2408,6,FALSE)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VLOOKUP(DX647,$A$681:$F$2408,6,FALSE)</f>
        <v>#N/A</v>
      </c>
      <c r="EB647" s="203" t="s">
        <v>2018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VLOOKUP(EG647,$A$681:$F$2408,6,FALSE)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2081</v>
      </c>
      <c r="ER647" s="283">
        <f>IF(EQ647="Kopman",1.9,1)</f>
        <v>1</v>
      </c>
      <c r="ES647" s="204">
        <f>VLOOKUP(EP647,$A$681:$F$2408,6,FALSE)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2550</v>
      </c>
      <c r="FA647" s="283">
        <f>IF(EZ647="Kopman",1.9,1)</f>
        <v>1</v>
      </c>
      <c r="FB647" s="204">
        <f>VLOOKUP(EY647,$A$681:$F$2408,6,FALSE)</f>
        <v>164</v>
      </c>
      <c r="FC647" s="203" t="s">
        <v>61</v>
      </c>
      <c r="FD647" s="10">
        <f>FB647*1.5*FA647</f>
        <v>246</v>
      </c>
      <c r="FE647" s="10"/>
      <c r="FF647" s="267"/>
      <c r="FG647" s="203" t="s">
        <v>105</v>
      </c>
      <c r="FH647" s="414" t="s">
        <v>964</v>
      </c>
      <c r="FJ647" s="283">
        <f>IF(FI647="Kopman",1.9,1)</f>
        <v>1</v>
      </c>
      <c r="FK647" s="204">
        <f>VLOOKUP(FH647,$A$681:$F$2408,6,FALSE)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VLOOKUP(FQ647,$A$681:$F$2408,6,FALSE)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VLOOKUP(FZ647,$A$681:$F$2408,6,FALSE)</f>
        <v>15</v>
      </c>
      <c r="GD647" s="203" t="s">
        <v>61</v>
      </c>
      <c r="GE647" s="10">
        <f>GC647*1.5*GB647</f>
        <v>22.5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VLOOKUP(GI647,$A$681:$F$2408,6,FALSE)</f>
        <v>75</v>
      </c>
      <c r="GM647" s="203" t="s">
        <v>61</v>
      </c>
      <c r="GN647" s="10">
        <f>GL647*1.5*GK647</f>
        <v>112.5</v>
      </c>
      <c r="GO647" s="10"/>
      <c r="GP647" s="267"/>
      <c r="GQ647" s="203" t="s">
        <v>105</v>
      </c>
      <c r="GR647" s="276" t="s">
        <v>2342</v>
      </c>
      <c r="GT647" s="283">
        <f>IF(GS647="Kopman",1.9,1)</f>
        <v>1</v>
      </c>
      <c r="GU647" s="204">
        <f>VLOOKUP(GR647,$A$681:$F$2408,6,FALSE)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VLOOKUP(HA647,$A$681:$F$2408,6,FALSE)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VLOOKUP(HJ647,$A$681:$F$2408,6,FALSE)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VLOOKUP(HS647,$A$681:$F$2408,6,FALSE)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VLOOKUP(IB647,$A$681:$F$2408,6,FALSE)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VLOOKUP(IK647,$A$681:$F$2408,6,FALSE)</f>
        <v>42</v>
      </c>
      <c r="IO647" s="203" t="s">
        <v>61</v>
      </c>
      <c r="IP647" s="10">
        <f>IN647*1.5*IM647</f>
        <v>63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VLOOKUP(IT647,$A$681:$F$2408,6,FALSE)</f>
        <v>164</v>
      </c>
      <c r="IX647" s="203" t="s">
        <v>61</v>
      </c>
      <c r="IY647" s="10">
        <f>IW647*1.5*IV647</f>
        <v>246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VLOOKUP(JC647,$A$681:$F$2408,6,FALSE)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VLOOKUP(JL647,$A$681:$F$2408,6,FALSE)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VLOOKUP(JU647,$A$681:$F$2408,6,FALSE)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VLOOKUP(KD647,$A$681:$F$2408,6,FALSE)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2063</v>
      </c>
      <c r="KO647" s="283">
        <f>IF(KN647="Kopman",1.9,1)</f>
        <v>1</v>
      </c>
      <c r="KP647" s="204">
        <f>VLOOKUP(KM647,$A$681:$F$2408,6,FALSE)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VLOOKUP(KV647,$A$681:$F$2408,6,FALSE)</f>
        <v>164</v>
      </c>
      <c r="KZ647" s="203" t="s">
        <v>61</v>
      </c>
      <c r="LA647" s="10">
        <f>KY647*1.5*KX647</f>
        <v>246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VLOOKUP(LE647,$A$681:$F$2408,6,FALSE)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VLOOKUP(LN647,$A$681:$F$2408,6,FALSE)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09" t="s">
        <v>2342</v>
      </c>
      <c r="LX647" s="408" t="s">
        <v>2017</v>
      </c>
      <c r="LY647" s="283">
        <f>IF(LX647="Kopman",1.9,1)</f>
        <v>1.9</v>
      </c>
      <c r="LZ647" s="204">
        <f>VLOOKUP(LW647,$A$681:$F$2408,6,FALSE)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VLOOKUP(MF647,$A$681:$F$2408,6,FALSE)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VLOOKUP(MO647,$A$681:$F$2408,6,FALSE)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VLOOKUP(MX647,$A$681:$F$2408,6,FALSE)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VLOOKUP(NG647,$A$681:$F$2408,6,FALSE)</f>
        <v>97</v>
      </c>
      <c r="NK647" s="203" t="s">
        <v>61</v>
      </c>
      <c r="NL647" s="10">
        <f>NJ647*1.5*NI647</f>
        <v>145.5</v>
      </c>
      <c r="NM647" s="10"/>
      <c r="NN647" s="267"/>
      <c r="NO647" s="203" t="s">
        <v>105</v>
      </c>
      <c r="NP647" s="417" t="s">
        <v>508</v>
      </c>
      <c r="NR647" s="283">
        <f>IF(NQ647="Kopman",1.9,1)</f>
        <v>1</v>
      </c>
      <c r="NS647" s="204">
        <f>VLOOKUP(NP647,$A$681:$F$2408,6,FALSE)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2062</v>
      </c>
      <c r="OA647" s="283">
        <f>IF(NZ647="Kopman",1.9,1)</f>
        <v>1</v>
      </c>
      <c r="OB647" s="204">
        <f>VLOOKUP(NY647,$A$681:$F$2408,6,FALSE)</f>
        <v>83</v>
      </c>
      <c r="OC647" s="203" t="s">
        <v>61</v>
      </c>
      <c r="OD647" s="10">
        <f>OB647*1.5</f>
        <v>124.5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VLOOKUP(OH647,$A$681:$F$2408,6,FALSE)</f>
        <v>15</v>
      </c>
      <c r="OL647" s="203" t="s">
        <v>61</v>
      </c>
      <c r="OM647" s="10">
        <f>OK647*1.5*OJ647</f>
        <v>22.5</v>
      </c>
      <c r="ON647" s="10"/>
      <c r="OO647" s="267"/>
      <c r="OP647" s="203" t="s">
        <v>105</v>
      </c>
      <c r="OQ647" s="417" t="s">
        <v>1294</v>
      </c>
      <c r="OS647" s="283">
        <f>IF(OR647="Kopman",1.9,1)</f>
        <v>1</v>
      </c>
      <c r="OT647" s="204">
        <f>VLOOKUP(OQ647,$A$681:$F$2408,6,FALSE)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1" t="s">
        <v>434</v>
      </c>
      <c r="PB647" s="283">
        <f>IF(PA647="Kopman",1.9,1)</f>
        <v>1</v>
      </c>
      <c r="PC647" s="204">
        <f>VLOOKUP(OZ647,$A$681:$F$2408,6,FALSE)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VLOOKUP(PI647,$A$681:$F$2408,6,FALSE)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VLOOKUP(PR647,$A$681:$F$2408,6,FALSE)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VLOOKUP(QA647,$A$681:$F$2408,6,FALSE)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VLOOKUP(QJ647,$A$681:$F$2408,6,FALSE)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VLOOKUP(QS647,$A$681:$F$2408,6,FALSE)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VLOOKUP(RB647,$A$681:$F$2408,6,FALSE)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VLOOKUP(RK647,$A$681:$F$2408,6,FALSE)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VLOOKUP(RT647,$A$681:$F$2408,6,FALSE)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VLOOKUP(SC647,$A$681:$F$2408,6,FALSE)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VLOOKUP(SL647,$A$681:$F$2408,6,FALSE)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VLOOKUP(SU647,$A$681:$F$2408,6,FALSE)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508</v>
      </c>
      <c r="TF647" s="283">
        <f>IF(TE647="Kopman",1.9,1)</f>
        <v>1</v>
      </c>
      <c r="TG647" s="204">
        <f>VLOOKUP(TD647,$A$681:$F$2408,6,FALSE)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2785</v>
      </c>
      <c r="TO647" s="283">
        <f>IF(TN647="Kopman",1.9,1)</f>
        <v>1</v>
      </c>
      <c r="TP647" s="204">
        <f>VLOOKUP(TM647,$A$681:$F$2408,6,FALSE)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VLOOKUP(TV647,$A$681:$F$2408,6,FALSE)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VLOOKUP(UE647,$A$681:$F$2408,6,FALSE)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VLOOKUP(UN647,$A$681:$F$2408,6,FALSE)</f>
        <v>15</v>
      </c>
      <c r="UR647" s="203" t="s">
        <v>61</v>
      </c>
      <c r="US647" s="10">
        <f>UQ647*1.5*UP647</f>
        <v>22.5</v>
      </c>
      <c r="UT647" s="10"/>
      <c r="UU647" s="273"/>
      <c r="UV647" s="203" t="s">
        <v>105</v>
      </c>
      <c r="UW647" s="276" t="s">
        <v>2095</v>
      </c>
      <c r="UY647" s="283">
        <f>IF(UX647="Kopman",1.9,1)</f>
        <v>1</v>
      </c>
      <c r="UZ647" s="204">
        <f>VLOOKUP(UW647,$A$681:$F$2408,6,FALSE)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VLOOKUP(VF647,$A$681:$F$2408,6,FALSE)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2551</v>
      </c>
      <c r="VQ647" s="283">
        <f>IF(VP647="Kopman",1.9,1)</f>
        <v>1</v>
      </c>
      <c r="VR647" s="204">
        <f>VLOOKUP(VO647,$A$681:$F$2408,6,FALSE)</f>
        <v>187</v>
      </c>
      <c r="VS647" s="203" t="s">
        <v>61</v>
      </c>
      <c r="VT647" s="10">
        <f>VR647*1.5*VQ647</f>
        <v>280.5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VLOOKUP(VX647,$A$681:$F$2408,6,FALSE)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VLOOKUP(WG647,$A$681:$F$2408,6,FALSE)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VLOOKUP(WP647,$A$681:$F$2408,6,FALSE)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VLOOKUP(WY647,$A$681:$F$2408,6,FALSE)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2600</v>
      </c>
      <c r="XJ647" s="283">
        <f>IF(XI647="Kopman",1.9,1)</f>
        <v>1</v>
      </c>
      <c r="XK647" s="204">
        <f>VLOOKUP(XH647,$A$681:$F$2408,6,FALSE)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VLOOKUP(XQ647,$A$681:$F$2408,6,FALSE)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VLOOKUP(XZ647,$A$681:$F$2408,6,FALSE)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VLOOKUP(YI647,$A$681:$F$2408,6,FALSE)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VLOOKUP(YR647,$A$681:$F$2408,6,FALSE)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2081</v>
      </c>
      <c r="ZC647" s="283">
        <f>IF(ZB647="Kopman",1.9,1)</f>
        <v>1</v>
      </c>
      <c r="ZD647" s="204">
        <f>VLOOKUP(ZA647,$A$681:$F$2408,6,FALSE)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VLOOKUP(ZJ647,$A$681:$F$2408,6,FALSE)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VLOOKUP(ZS647,$A$681:$F$2408,6,FALSE)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VLOOKUP(AAB647,$A$681:$F$2408,6,FALSE)</f>
        <v>15</v>
      </c>
      <c r="AAF647" s="203" t="s">
        <v>61</v>
      </c>
      <c r="AAG647" s="10">
        <f>AAE647*1.5*AAD647</f>
        <v>22.5</v>
      </c>
      <c r="AAH647" s="10"/>
      <c r="AAI647" s="273"/>
      <c r="AAJ647" s="203" t="s">
        <v>105</v>
      </c>
      <c r="AAK647" s="276" t="s">
        <v>2063</v>
      </c>
      <c r="AAM647" s="283">
        <f>IF(AAL647="Kopman",1.9,1)</f>
        <v>1</v>
      </c>
      <c r="AAN647" s="204">
        <f>VLOOKUP(AAK647,$A$681:$F$2408,6,FALSE)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VLOOKUP(AAT647,$A$681:$F$2408,6,FALSE)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VLOOKUP(ABC647,$A$681:$F$2408,6,FALSE)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VLOOKUP(ABL647,$A$681:$F$2408,6,FALSE)</f>
        <v>9</v>
      </c>
      <c r="ABP647" s="203" t="s">
        <v>61</v>
      </c>
      <c r="ABQ647" s="10">
        <f>ABO647*1.5*ABN647</f>
        <v>13.5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VLOOKUP(ABU647,$A$681:$F$2408,6,FALSE)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VLOOKUP(ACD647,$A$681:$F$2408,6,FALSE)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VLOOKUP(ACM647,$A$681:$F$2408,6,FALSE)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VLOOKUP(ACV647,$A$681:$F$2408,6,FALSE)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VLOOKUP(ADE647,$A$681:$F$2408,6,FALSE)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VLOOKUP(ADN647,$A$681:$F$2408,6,FALSE)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VLOOKUP(ADW647,$A$681:$F$2408,6,FALSE)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VLOOKUP(AEF647,$A$681:$F$2408,6,FALSE)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VLOOKUP(AEO647,$A$681:$F$2408,6,FALSE)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VLOOKUP(AEX647,$A$681:$F$2408,6,FALSE)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VLOOKUP(AFG647,$A$681:$F$2408,6,FALSE)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VLOOKUP(AFP647,$A$681:$F$2408,6,FALSE)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VLOOKUP(AFY647,$A$681:$F$2408,6,FALSE)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VLOOKUP(AGH647,$A$681:$F$2408,6,FALSE)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VLOOKUP(AGQ647,$A$681:$F$2408,6,FALSE)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VLOOKUP(AGZ647,$A$681:$F$2408,6,FALSE)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2080</v>
      </c>
      <c r="AHK647" s="283">
        <f>IF(AHJ647="Kopman",1.9,1)</f>
        <v>1</v>
      </c>
      <c r="AHL647" s="204">
        <f>VLOOKUP(AHI647,$A$681:$F$2408,6,FALSE)</f>
        <v>104</v>
      </c>
      <c r="AHM647" s="203" t="s">
        <v>61</v>
      </c>
      <c r="AHN647" s="10">
        <f>AHL647*1.5*AHK647</f>
        <v>156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VLOOKUP(AHR647,$A$681:$F$2408,6,FALSE)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2600</v>
      </c>
      <c r="AIC647" s="283">
        <f>IF(AIB647="Kopman",1.9,1)</f>
        <v>1</v>
      </c>
      <c r="AID647" s="204">
        <f>VLOOKUP(AIA647,$A$681:$F$2408,6,FALSE)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VLOOKUP(AIJ647,$A$681:$F$2408,6,FALSE)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VLOOKUP(AIS647,$A$681:$F$2408,6,FALSE)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VLOOKUP(AJB647,$A$681:$F$2408,6,FALSE)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VLOOKUP(AJK647,$A$681:$F$2408,6,FALSE)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24" t="s">
        <v>1261</v>
      </c>
      <c r="AJV647" s="283">
        <f>IF(AJU647="Kopman",1.9,1)</f>
        <v>1</v>
      </c>
      <c r="AJW647" s="204">
        <f>VLOOKUP(AJT647,$A$681:$F$2408,6,FALSE)</f>
        <v>75</v>
      </c>
      <c r="AJX647" s="203" t="s">
        <v>61</v>
      </c>
      <c r="AJY647" s="10">
        <f>AJW647*1.5*AJV647</f>
        <v>112.5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VLOOKUP(AKC647,$A$681:$F$2408,6,FALSE)</f>
        <v>15</v>
      </c>
      <c r="AKG647" s="203" t="s">
        <v>61</v>
      </c>
      <c r="AKH647" s="10">
        <f>AKF647*1.5*AKE647</f>
        <v>22.5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VLOOKUP(AKL647,$A$681:$F$2408,6,FALSE)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VLOOKUP(AKU647,$A$681:$F$2408,6,FALSE)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VLOOKUP(ALD647,$A$681:$F$2408,6,FALSE)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VLOOKUP(ALM647,$A$681:$F$2408,6,FALSE)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VLOOKUP(ALV647,$A$681:$F$2408,6,FALSE)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VLOOKUP(AME647,$A$681:$F$2408,6,FALSE)</f>
        <v>164</v>
      </c>
      <c r="AMI647" s="203" t="s">
        <v>61</v>
      </c>
      <c r="AMJ647" s="10">
        <f>AMH647*1.5*AMG647</f>
        <v>246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VLOOKUP(AMN647,$A$681:$F$2408,6,FALSE)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VLOOKUP(AMW647,$A$681:$F$2408,6,FALSE)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VLOOKUP(ANF647,$A$681:$F$2408,6,FALSE)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09" t="s">
        <v>508</v>
      </c>
      <c r="ANP647" s="408" t="s">
        <v>2017</v>
      </c>
      <c r="ANQ647" s="283">
        <f>IF(ANP647="Kopman",1.9,1)</f>
        <v>1.9</v>
      </c>
      <c r="ANR647" s="204">
        <f>VLOOKUP(ANO647,$A$681:$F$2408,6,FALSE)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VLOOKUP(ANX647,$A$681:$F$2408,6,FALSE)</f>
        <v>15</v>
      </c>
      <c r="AOB647" s="203" t="s">
        <v>61</v>
      </c>
      <c r="AOC647" s="10">
        <f>AOA647*1.5*ANZ647</f>
        <v>22.5</v>
      </c>
      <c r="AOD647" s="10"/>
      <c r="AOE647" s="273"/>
      <c r="AOF647" s="203" t="s">
        <v>105</v>
      </c>
      <c r="AOG647" s="276" t="s">
        <v>2072</v>
      </c>
      <c r="AOI647" s="283">
        <f>IF(AOH647="Kopman",1.9,1)</f>
        <v>1</v>
      </c>
      <c r="AOJ647" s="204">
        <f>VLOOKUP(AOG647,$A$681:$F$2408,6,FALSE)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VLOOKUP(AOP647,$A$681:$F$2408,6,FALSE)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VLOOKUP(AOY647,$A$681:$F$2408,6,FALSE)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VLOOKUP(APH647,$A$681:$F$2408,6,FALSE)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VLOOKUP(APQ647,$A$681:$F$2408,6,FALSE)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VLOOKUP(APZ647,$A$681:$F$2408,6,FALSE)</f>
        <v>164</v>
      </c>
      <c r="AQD647" s="203" t="s">
        <v>61</v>
      </c>
      <c r="AQE647" s="10">
        <f>AQC647*1.5*AQB647</f>
        <v>246</v>
      </c>
      <c r="AQF647" s="10"/>
      <c r="AQG647" s="273"/>
    </row>
    <row r="648" spans="1:1125" s="14" customFormat="1" ht="15">
      <c r="A648" s="203" t="s">
        <v>106</v>
      </c>
      <c r="B648" s="276" t="s">
        <v>2342</v>
      </c>
      <c r="D648" s="204"/>
      <c r="E648" s="204">
        <f>VLOOKUP(B648,$A$681:$F$2408,6,FALSE)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VLOOKUP(K648,$A$681:$F$2408,6,FALSE)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VLOOKUP(T648,$A$681:$F$2408,6,FALSE)</f>
        <v>15</v>
      </c>
      <c r="X648" s="203" t="s">
        <v>63</v>
      </c>
      <c r="Y648" s="10">
        <f>W648*1.4</f>
        <v>21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VLOOKUP(AC648,$A$681:$F$2408,6,FALSE)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VLOOKUP(AL648,$A$681:$F$2408,6,FALSE)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2072</v>
      </c>
      <c r="AW648" s="204"/>
      <c r="AX648" s="204">
        <f>VLOOKUP(AU648,$A$681:$F$2408,6,FALSE)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VLOOKUP(BD648,$A$681:$F$2408,6,FALSE)</f>
        <v>164</v>
      </c>
      <c r="BH648" s="203" t="s">
        <v>63</v>
      </c>
      <c r="BI648" s="10">
        <f>BG648*1.4</f>
        <v>229.6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VLOOKUP(BM648,$A$681:$F$2408,6,FALSE)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VLOOKUP(BV648,$A$681:$F$2408,6,FALSE)</f>
        <v>15</v>
      </c>
      <c r="BZ648" s="203" t="s">
        <v>63</v>
      </c>
      <c r="CA648" s="10">
        <f>BY648*1.4</f>
        <v>21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VLOOKUP(CE648,$A$681:$F$2408,6,FALSE)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2342</v>
      </c>
      <c r="CP648" s="204"/>
      <c r="CQ648" s="204">
        <f>VLOOKUP(CN648,$A$681:$F$2408,6,FALSE)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VLOOKUP(CW648,$A$681:$F$2408,6,FALSE)</f>
        <v>42</v>
      </c>
      <c r="DA648" s="203" t="s">
        <v>63</v>
      </c>
      <c r="DB648" s="10">
        <f>CZ648*1.4</f>
        <v>58.8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VLOOKUP(DF648,$A$681:$F$2408,6,FALSE)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VLOOKUP(DO648,$A$681:$F$2408,6,FALSE)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VLOOKUP(DX648,$A$681:$F$2408,6,FALSE)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VLOOKUP(EG648,$A$681:$F$2408,6,FALSE)</f>
        <v>42</v>
      </c>
      <c r="EK648" s="203" t="s">
        <v>63</v>
      </c>
      <c r="EL648" s="10">
        <f>EJ648*1.4</f>
        <v>58.8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VLOOKUP(EP648,$A$681:$F$2408,6,FALSE)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VLOOKUP(EY648,$A$681:$F$2408,6,FALSE)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2080</v>
      </c>
      <c r="FJ648" s="204"/>
      <c r="FK648" s="204">
        <f>VLOOKUP(FH648,$A$681:$F$2408,6,FALSE)</f>
        <v>104</v>
      </c>
      <c r="FL648" s="203" t="s">
        <v>63</v>
      </c>
      <c r="FM648" s="10">
        <f>FK648*1.4</f>
        <v>145.6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VLOOKUP(FQ648,$A$681:$F$2408,6,FALSE)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2342</v>
      </c>
      <c r="GB648" s="204"/>
      <c r="GC648" s="204">
        <f>VLOOKUP(FZ648,$A$681:$F$2408,6,FALSE)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VLOOKUP(GI648,$A$681:$F$2408,6,FALSE)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2785</v>
      </c>
      <c r="GT648" s="204"/>
      <c r="GU648" s="204">
        <f>VLOOKUP(GR648,$A$681:$F$2408,6,FALSE)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2342</v>
      </c>
      <c r="HC648" s="204"/>
      <c r="HD648" s="204">
        <f>VLOOKUP(HA648,$A$681:$F$2408,6,FALSE)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VLOOKUP(HJ648,$A$681:$F$2408,6,FALSE)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VLOOKUP(HS648,$A$681:$F$2408,6,FALSE)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VLOOKUP(IB648,$A$681:$F$2408,6,FALSE)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VLOOKUP(IK648,$A$681:$F$2408,6,FALSE)</f>
        <v>164</v>
      </c>
      <c r="IO648" s="203" t="s">
        <v>63</v>
      </c>
      <c r="IP648" s="10">
        <f>IN648*1.4</f>
        <v>229.6</v>
      </c>
      <c r="IQ648" s="10"/>
      <c r="IR648" s="267"/>
      <c r="IS648" s="203" t="s">
        <v>106</v>
      </c>
      <c r="IT648" s="276" t="s">
        <v>2551</v>
      </c>
      <c r="IV648" s="204"/>
      <c r="IW648" s="204">
        <f>VLOOKUP(IT648,$A$681:$F$2408,6,FALSE)</f>
        <v>187</v>
      </c>
      <c r="IX648" s="203" t="s">
        <v>63</v>
      </c>
      <c r="IY648" s="10">
        <f>IW648*1.4</f>
        <v>261.8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VLOOKUP(JC648,$A$681:$F$2408,6,FALSE)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VLOOKUP(JL648,$A$681:$F$2408,6,FALSE)</f>
        <v>164</v>
      </c>
      <c r="JP648" s="203" t="s">
        <v>63</v>
      </c>
      <c r="JQ648" s="10">
        <f>JO648*1.4</f>
        <v>229.6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VLOOKUP(JU648,$A$681:$F$2408,6,FALSE)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VLOOKUP(KD648,$A$681:$F$2408,6,FALSE)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VLOOKUP(KM648,$A$681:$F$2408,6,FALSE)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VLOOKUP(KV648,$A$681:$F$2408,6,FALSE)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VLOOKUP(LE648,$A$681:$F$2408,6,FALSE)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VLOOKUP(LN648,$A$681:$F$2408,6,FALSE)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2785</v>
      </c>
      <c r="LY648" s="204"/>
      <c r="LZ648" s="204">
        <f>VLOOKUP(LW648,$A$681:$F$2408,6,FALSE)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VLOOKUP(MF648,$A$681:$F$2408,6,FALSE)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VLOOKUP(MO648,$A$681:$F$2408,6,FALSE)</f>
        <v>15</v>
      </c>
      <c r="MS648" s="203" t="s">
        <v>63</v>
      </c>
      <c r="MT648" s="10">
        <f>MR648*1.4</f>
        <v>21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VLOOKUP(MX648,$A$681:$F$2408,6,FALSE)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VLOOKUP(NG648,$A$681:$F$2408,6,FALSE)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2630</v>
      </c>
      <c r="NR648" s="204"/>
      <c r="NS648" s="204">
        <f>VLOOKUP(NP648,$A$681:$F$2408,6,FALSE)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VLOOKUP(NY648,$A$681:$F$2408,6,FALSE)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VLOOKUP(OH648,$A$681:$F$2408,6,FALSE)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863</v>
      </c>
      <c r="OS648" s="204"/>
      <c r="OT648" s="204">
        <f>VLOOKUP(OQ648,$A$681:$F$2408,6,FALSE)</f>
        <v>42</v>
      </c>
      <c r="OU648" s="203" t="s">
        <v>63</v>
      </c>
      <c r="OV648" s="10">
        <f>OT648*1.4</f>
        <v>58.8</v>
      </c>
      <c r="OW648" s="10"/>
      <c r="OX648" s="267"/>
      <c r="OY648" s="203" t="s">
        <v>106</v>
      </c>
      <c r="OZ648" s="421" t="s">
        <v>593</v>
      </c>
      <c r="PB648" s="204"/>
      <c r="PC648" s="204">
        <f>VLOOKUP(OZ648,$A$681:$F$2408,6,FALSE)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VLOOKUP(PI648,$A$681:$F$2408,6,FALSE)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VLOOKUP(PR648,$A$681:$F$2408,6,FALSE)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2600</v>
      </c>
      <c r="QC648" s="204"/>
      <c r="QD648" s="204">
        <f>VLOOKUP(QA648,$A$681:$F$2408,6,FALSE)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VLOOKUP(QJ648,$A$681:$F$2408,6,FALSE)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2081</v>
      </c>
      <c r="QU648" s="204"/>
      <c r="QV648" s="204">
        <f>VLOOKUP(QS648,$A$681:$F$2408,6,FALSE)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VLOOKUP(RB648,$A$681:$F$2408,6,FALSE)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VLOOKUP(RK648,$A$681:$F$2408,6,FALSE)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VLOOKUP(RT648,$A$681:$F$2408,6,FALSE)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VLOOKUP(SC648,$A$681:$F$2408,6,FALSE)</f>
        <v>15</v>
      </c>
      <c r="SG648" s="203" t="s">
        <v>63</v>
      </c>
      <c r="SH648" s="10">
        <f>SF648*1.4</f>
        <v>21</v>
      </c>
      <c r="SI648" s="10"/>
      <c r="SJ648" s="273"/>
      <c r="SK648" s="203" t="s">
        <v>106</v>
      </c>
      <c r="SL648" s="276" t="s">
        <v>2342</v>
      </c>
      <c r="SN648" s="204"/>
      <c r="SO648" s="204">
        <f>VLOOKUP(SL648,$A$681:$F$2408,6,FALSE)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VLOOKUP(SU648,$A$681:$F$2408,6,FALSE)</f>
        <v>46</v>
      </c>
      <c r="SY648" s="203" t="s">
        <v>63</v>
      </c>
      <c r="SZ648" s="10">
        <f>SX648*1.4</f>
        <v>64.399999999999991</v>
      </c>
      <c r="TA648" s="10"/>
      <c r="TB648" s="273"/>
      <c r="TC648" s="203" t="s">
        <v>106</v>
      </c>
      <c r="TD648" s="421" t="s">
        <v>2063</v>
      </c>
      <c r="TF648" s="204"/>
      <c r="TG648" s="204">
        <f>VLOOKUP(TD648,$A$681:$F$2408,6,FALSE)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2081</v>
      </c>
      <c r="TO648" s="204"/>
      <c r="TP648" s="204">
        <f>VLOOKUP(TM648,$A$681:$F$2408,6,FALSE)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VLOOKUP(TV648,$A$681:$F$2408,6,FALSE)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VLOOKUP(UE648,$A$681:$F$2408,6,FALSE)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VLOOKUP(UN648,$A$681:$F$2408,6,FALSE)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VLOOKUP(UW648,$A$681:$F$2408,6,FALSE)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2785</v>
      </c>
      <c r="VH648" s="204"/>
      <c r="VI648" s="204">
        <f>VLOOKUP(VF648,$A$681:$F$2408,6,FALSE)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VLOOKUP(VO648,$A$681:$F$2408,6,FALSE)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VLOOKUP(VX648,$A$681:$F$2408,6,FALSE)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VLOOKUP(WG648,$A$681:$F$2408,6,FALSE)</f>
        <v>46</v>
      </c>
      <c r="WK648" s="203" t="s">
        <v>63</v>
      </c>
      <c r="WL648" s="10">
        <f>WJ648*1.4</f>
        <v>64.399999999999991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VLOOKUP(WP648,$A$681:$F$2408,6,FALSE)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VLOOKUP(WY648,$A$681:$F$2408,6,FALSE)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VLOOKUP(XH648,$A$681:$F$2408,6,FALSE)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VLOOKUP(XQ648,$A$681:$F$2408,6,FALSE)</f>
        <v>164</v>
      </c>
      <c r="XU648" s="203" t="s">
        <v>63</v>
      </c>
      <c r="XV648" s="10">
        <f>XT648*1.4</f>
        <v>229.6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VLOOKUP(XZ648,$A$681:$F$2408,6,FALSE)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VLOOKUP(YI648,$A$681:$F$2408,6,FALSE)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VLOOKUP(YR648,$A$681:$F$2408,6,FALSE)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2650</v>
      </c>
      <c r="ZC648" s="204"/>
      <c r="ZD648" s="204">
        <f>VLOOKUP(ZA648,$A$681:$F$2408,6,FALSE)</f>
        <v>413</v>
      </c>
      <c r="ZE648" s="203" t="s">
        <v>63</v>
      </c>
      <c r="ZF648" s="10">
        <f>ZD648*1.4</f>
        <v>578.19999999999993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VLOOKUP(ZJ648,$A$681:$F$2408,6,FALSE)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VLOOKUP(ZS648,$A$681:$F$2408,6,FALSE)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VLOOKUP(AAB648,$A$681:$F$2408,6,FALSE)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VLOOKUP(AAK648,$A$681:$F$2408,6,FALSE)</f>
        <v>9</v>
      </c>
      <c r="AAO648" s="203" t="s">
        <v>63</v>
      </c>
      <c r="AAP648" s="10">
        <f>AAN648*1.4</f>
        <v>12.6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VLOOKUP(AAT648,$A$681:$F$2408,6,FALSE)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VLOOKUP(ABC648,$A$681:$F$2408,6,FALSE)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VLOOKUP(ABL648,$A$681:$F$2408,6,FALSE)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VLOOKUP(ABU648,$A$681:$F$2408,6,FALSE)</f>
        <v>9</v>
      </c>
      <c r="ABY648" s="203" t="s">
        <v>63</v>
      </c>
      <c r="ABZ648" s="10">
        <f>ABX648*1.4</f>
        <v>12.6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VLOOKUP(ACD648,$A$681:$F$2408,6,FALSE)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VLOOKUP(ACM648,$A$681:$F$2408,6,FALSE)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VLOOKUP(ACV648,$A$681:$F$2408,6,FALSE)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VLOOKUP(ADE648,$A$681:$F$2408,6,FALSE)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VLOOKUP(ADN648,$A$681:$F$2408,6,FALSE)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VLOOKUP(ADW648,$A$681:$F$2408,6,FALSE)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VLOOKUP(AEF648,$A$681:$F$2408,6,FALSE)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VLOOKUP(AEO648,$A$681:$F$2408,6,FALSE)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VLOOKUP(AEX648,$A$681:$F$2408,6,FALSE)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VLOOKUP(AFG648,$A$681:$F$2408,6,FALSE)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VLOOKUP(AFP648,$A$681:$F$2408,6,FALSE)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VLOOKUP(AFY648,$A$681:$F$2408,6,FALSE)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VLOOKUP(AGH648,$A$681:$F$2408,6,FALSE)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VLOOKUP(AGQ648,$A$681:$F$2408,6,FALSE)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VLOOKUP(AGZ648,$A$681:$F$2408,6,FALSE)</f>
        <v>9</v>
      </c>
      <c r="AHD648" s="203" t="s">
        <v>63</v>
      </c>
      <c r="AHE648" s="10">
        <f>AHC648*1.4</f>
        <v>12.6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VLOOKUP(AHI648,$A$681:$F$2408,6,FALSE)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2600</v>
      </c>
      <c r="AHT648" s="204"/>
      <c r="AHU648" s="204">
        <f>VLOOKUP(AHR648,$A$681:$F$2408,6,FALSE)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VLOOKUP(AIA648,$A$681:$F$2408,6,FALSE)</f>
        <v>75</v>
      </c>
      <c r="AIE648" s="203" t="s">
        <v>63</v>
      </c>
      <c r="AIF648" s="10">
        <f>AID648*1.4</f>
        <v>105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VLOOKUP(AIJ648,$A$681:$F$2408,6,FALSE)</f>
        <v>34</v>
      </c>
      <c r="AIN648" s="203" t="s">
        <v>63</v>
      </c>
      <c r="AIO648" s="10">
        <f>AIM648*1.4</f>
        <v>47.599999999999994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VLOOKUP(AIS648,$A$681:$F$2408,6,FALSE)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2683</v>
      </c>
      <c r="AJD648" s="204"/>
      <c r="AJE648" s="204">
        <f>VLOOKUP(AJB648,$A$681:$F$2408,6,FALSE)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VLOOKUP(AJK648,$A$681:$F$2408,6,FALSE)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4" t="s">
        <v>2314</v>
      </c>
      <c r="AJV648" s="204"/>
      <c r="AJW648" s="204">
        <f>VLOOKUP(AJT648,$A$681:$F$2408,6,FALSE)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VLOOKUP(AKC648,$A$681:$F$2408,6,FALSE)</f>
        <v>164</v>
      </c>
      <c r="AKG648" s="203" t="s">
        <v>63</v>
      </c>
      <c r="AKH648" s="10">
        <f>AKF648*1.4</f>
        <v>229.6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VLOOKUP(AKL648,$A$681:$F$2408,6,FALSE)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2095</v>
      </c>
      <c r="AKW648" s="204"/>
      <c r="AKX648" s="204">
        <f>VLOOKUP(AKU648,$A$681:$F$2408,6,FALSE)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VLOOKUP(ALD648,$A$681:$F$2408,6,FALSE)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VLOOKUP(ALM648,$A$681:$F$2408,6,FALSE)</f>
        <v>15</v>
      </c>
      <c r="ALQ648" s="203" t="s">
        <v>63</v>
      </c>
      <c r="ALR648" s="10">
        <f>ALP648*1.4</f>
        <v>21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VLOOKUP(ALV648,$A$681:$F$2408,6,FALSE)</f>
        <v>164</v>
      </c>
      <c r="ALZ648" s="203" t="s">
        <v>63</v>
      </c>
      <c r="AMA648" s="10">
        <f>ALY648*1.4</f>
        <v>229.6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VLOOKUP(AME648,$A$681:$F$2408,6,FALSE)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VLOOKUP(AMN648,$A$681:$F$2408,6,FALSE)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VLOOKUP(AMW648,$A$681:$F$2408,6,FALSE)</f>
        <v>15</v>
      </c>
      <c r="ANA648" s="203" t="s">
        <v>63</v>
      </c>
      <c r="ANB648" s="10">
        <f>AMZ648*1.4</f>
        <v>21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VLOOKUP(ANF648,$A$681:$F$2408,6,FALSE)</f>
        <v>9</v>
      </c>
      <c r="ANJ648" s="203" t="s">
        <v>63</v>
      </c>
      <c r="ANK648" s="10">
        <f>ANI648*1.4</f>
        <v>12.6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VLOOKUP(ANO648,$A$681:$F$2408,6,FALSE)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VLOOKUP(ANX648,$A$681:$F$2408,6,FALSE)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VLOOKUP(AOG648,$A$681:$F$2408,6,FALSE)</f>
        <v>164</v>
      </c>
      <c r="AOK648" s="203" t="s">
        <v>63</v>
      </c>
      <c r="AOL648" s="10">
        <f>AOJ648*1.4</f>
        <v>229.6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VLOOKUP(AOP648,$A$681:$F$2408,6,FALSE)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VLOOKUP(AOY648,$A$681:$F$2408,6,FALSE)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VLOOKUP(APH648,$A$681:$F$2408,6,FALSE)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VLOOKUP(APQ648,$A$681:$F$2408,6,FALSE)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VLOOKUP(APZ648,$A$681:$F$2408,6,FALSE)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VLOOKUP(B649,$A$681:$F$2408,6,FALSE)</f>
        <v>15</v>
      </c>
      <c r="F649" s="203" t="s">
        <v>65</v>
      </c>
      <c r="G649" s="10">
        <f>E649*1.3</f>
        <v>19.5</v>
      </c>
      <c r="H649" s="10"/>
      <c r="I649" s="267"/>
      <c r="J649" s="203" t="s">
        <v>107</v>
      </c>
      <c r="K649" s="276" t="s">
        <v>2080</v>
      </c>
      <c r="M649" s="204"/>
      <c r="N649" s="204">
        <f>VLOOKUP(K649,$A$681:$F$2408,6,FALSE)</f>
        <v>104</v>
      </c>
      <c r="O649" s="203" t="s">
        <v>65</v>
      </c>
      <c r="P649" s="10">
        <f>N649*1.3</f>
        <v>135.20000000000002</v>
      </c>
      <c r="Q649" s="10"/>
      <c r="R649" s="267"/>
      <c r="S649" s="203" t="s">
        <v>107</v>
      </c>
      <c r="T649" s="276" t="s">
        <v>2342</v>
      </c>
      <c r="V649" s="204"/>
      <c r="W649" s="204">
        <f>VLOOKUP(T649,$A$681:$F$2408,6,FALSE)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VLOOKUP(AC649,$A$681:$F$2408,6,FALSE)</f>
        <v>15</v>
      </c>
      <c r="AG649" s="203" t="s">
        <v>65</v>
      </c>
      <c r="AH649" s="10">
        <f>AF649*1.3</f>
        <v>19.5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VLOOKUP(AL649,$A$681:$F$2408,6,FALSE)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2342</v>
      </c>
      <c r="AW649" s="204"/>
      <c r="AX649" s="204">
        <f>VLOOKUP(AU649,$A$681:$F$2408,6,FALSE)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VLOOKUP(BD649,$A$681:$F$2408,6,FALSE)</f>
        <v>97</v>
      </c>
      <c r="BH649" s="203" t="s">
        <v>65</v>
      </c>
      <c r="BI649" s="10">
        <f>BG649*1.3</f>
        <v>126.10000000000001</v>
      </c>
      <c r="BJ649" s="10"/>
      <c r="BK649" s="267"/>
      <c r="BL649" s="203" t="s">
        <v>107</v>
      </c>
      <c r="BM649" s="276" t="s">
        <v>2342</v>
      </c>
      <c r="BO649" s="204"/>
      <c r="BP649" s="204">
        <f>VLOOKUP(BM649,$A$681:$F$2408,6,FALSE)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VLOOKUP(BV649,$A$681:$F$2408,6,FALSE)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2063</v>
      </c>
      <c r="CG649" s="204"/>
      <c r="CH649" s="204">
        <f>VLOOKUP(CE649,$A$681:$F$2408,6,FALSE)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VLOOKUP(CN649,$A$681:$F$2408,6,FALSE)</f>
        <v>15</v>
      </c>
      <c r="CR649" s="203" t="s">
        <v>65</v>
      </c>
      <c r="CS649" s="10">
        <f>CQ649*1.3</f>
        <v>19.5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VLOOKUP(CW649,$A$681:$F$2408,6,FALSE)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VLOOKUP(DF649,$A$681:$F$2408,6,FALSE)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2063</v>
      </c>
      <c r="DQ649" s="204"/>
      <c r="DR649" s="204">
        <f>VLOOKUP(DO649,$A$681:$F$2408,6,FALSE)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VLOOKUP(DX649,$A$681:$F$2408,6,FALSE)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VLOOKUP(EG649,$A$681:$F$2408,6,FALSE)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2650</v>
      </c>
      <c r="ER649" s="204"/>
      <c r="ES649" s="204">
        <f>VLOOKUP(EP649,$A$681:$F$2408,6,FALSE)</f>
        <v>413</v>
      </c>
      <c r="ET649" s="203" t="s">
        <v>65</v>
      </c>
      <c r="EU649" s="10">
        <f>ES649*1.3</f>
        <v>536.9</v>
      </c>
      <c r="EV649" s="10"/>
      <c r="EW649" s="267"/>
      <c r="EX649" s="203" t="s">
        <v>107</v>
      </c>
      <c r="EY649" s="276" t="s">
        <v>2342</v>
      </c>
      <c r="FA649" s="204"/>
      <c r="FB649" s="204">
        <f>VLOOKUP(EY649,$A$681:$F$2408,6,FALSE)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1294</v>
      </c>
      <c r="FJ649" s="204"/>
      <c r="FK649" s="204">
        <f>VLOOKUP(FH649,$A$681:$F$2408,6,FALSE)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VLOOKUP(FQ649,$A$681:$F$2408,6,FALSE)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2081</v>
      </c>
      <c r="GB649" s="204"/>
      <c r="GC649" s="204">
        <f>VLOOKUP(FZ649,$A$681:$F$2408,6,FALSE)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VLOOKUP(GI649,$A$681:$F$2408,6,FALSE)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2777</v>
      </c>
      <c r="GT649" s="204"/>
      <c r="GU649" s="204">
        <f>VLOOKUP(GR649,$A$681:$F$2408,6,FALSE)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VLOOKUP(HA649,$A$681:$F$2408,6,FALSE)</f>
        <v>15</v>
      </c>
      <c r="HE649" s="203" t="s">
        <v>65</v>
      </c>
      <c r="HF649" s="10">
        <f>HD649*1.3</f>
        <v>19.5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VLOOKUP(HJ649,$A$681:$F$2408,6,FALSE)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VLOOKUP(HS649,$A$681:$F$2408,6,FALSE)</f>
        <v>15</v>
      </c>
      <c r="HW649" s="203" t="s">
        <v>65</v>
      </c>
      <c r="HX649" s="10">
        <f>HV649*1.3</f>
        <v>19.5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VLOOKUP(IB649,$A$681:$F$2408,6,FALSE)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VLOOKUP(IK649,$A$681:$F$2408,6,FALSE)</f>
        <v>75</v>
      </c>
      <c r="IO649" s="203" t="s">
        <v>65</v>
      </c>
      <c r="IP649" s="10">
        <f>IN649*1.3</f>
        <v>97.5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VLOOKUP(IT649,$A$681:$F$2408,6,FALSE)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2550</v>
      </c>
      <c r="JE649" s="204"/>
      <c r="JF649" s="204">
        <f>VLOOKUP(JC649,$A$681:$F$2408,6,FALSE)</f>
        <v>164</v>
      </c>
      <c r="JG649" s="203" t="s">
        <v>65</v>
      </c>
      <c r="JH649" s="10">
        <f>JF649*1.3</f>
        <v>213.20000000000002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VLOOKUP(JL649,$A$681:$F$2408,6,FALSE)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2600</v>
      </c>
      <c r="JW649" s="204"/>
      <c r="JX649" s="204">
        <f>VLOOKUP(JU649,$A$681:$F$2408,6,FALSE)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VLOOKUP(KD649,$A$681:$F$2408,6,FALSE)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VLOOKUP(KM649,$A$681:$F$2408,6,FALSE)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VLOOKUP(KV649,$A$681:$F$2408,6,FALSE)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2586</v>
      </c>
      <c r="LG649" s="204"/>
      <c r="LH649" s="204">
        <f>VLOOKUP(LE649,$A$681:$F$2408,6,FALSE)</f>
        <v>13</v>
      </c>
      <c r="LI649" s="203" t="s">
        <v>65</v>
      </c>
      <c r="LJ649" s="10">
        <f>LH649*1.3</f>
        <v>16.900000000000002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VLOOKUP(LN649,$A$681:$F$2408,6,FALSE)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2067</v>
      </c>
      <c r="LY649" s="204"/>
      <c r="LZ649" s="204">
        <f>VLOOKUP(LW649,$A$681:$F$2408,6,FALSE)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2081</v>
      </c>
      <c r="MH649" s="204"/>
      <c r="MI649" s="204">
        <f>VLOOKUP(MF649,$A$681:$F$2408,6,FALSE)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VLOOKUP(MO649,$A$681:$F$2408,6,FALSE)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VLOOKUP(MX649,$A$681:$F$2408,6,FALSE)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2586</v>
      </c>
      <c r="NI649" s="204"/>
      <c r="NJ649" s="204">
        <f>VLOOKUP(NG649,$A$681:$F$2408,6,FALSE)</f>
        <v>13</v>
      </c>
      <c r="NK649" s="203" t="s">
        <v>65</v>
      </c>
      <c r="NL649" s="10">
        <f>NJ649*1.3</f>
        <v>16.900000000000002</v>
      </c>
      <c r="NM649" s="10"/>
      <c r="NN649" s="267"/>
      <c r="NO649" s="203" t="s">
        <v>107</v>
      </c>
      <c r="NP649" s="417" t="s">
        <v>632</v>
      </c>
      <c r="NR649" s="204"/>
      <c r="NS649" s="204">
        <f>VLOOKUP(NP649,$A$681:$F$2408,6,FALSE)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2095</v>
      </c>
      <c r="OA649" s="204"/>
      <c r="OB649" s="204">
        <f>VLOOKUP(NY649,$A$681:$F$2408,6,FALSE)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VLOOKUP(OH649,$A$681:$F$2408,6,FALSE)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2314</v>
      </c>
      <c r="OS649" s="204"/>
      <c r="OT649" s="204">
        <f>VLOOKUP(OQ649,$A$681:$F$2408,6,FALSE)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2067</v>
      </c>
      <c r="PB649" s="204"/>
      <c r="PC649" s="204">
        <f>VLOOKUP(OZ649,$A$681:$F$2408,6,FALSE)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2785</v>
      </c>
      <c r="PK649" s="204"/>
      <c r="PL649" s="204">
        <f>VLOOKUP(PI649,$A$681:$F$2408,6,FALSE)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VLOOKUP(PR649,$A$681:$F$2408,6,FALSE)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VLOOKUP(QA649,$A$681:$F$2408,6,FALSE)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2600</v>
      </c>
      <c r="QL649" s="204"/>
      <c r="QM649" s="204">
        <f>VLOOKUP(QJ649,$A$681:$F$2408,6,FALSE)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VLOOKUP(QS649,$A$681:$F$2408,6,FALSE)</f>
        <v>42</v>
      </c>
      <c r="QW649" s="203" t="s">
        <v>65</v>
      </c>
      <c r="QX649" s="10">
        <f>QV649*1.3</f>
        <v>54.6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VLOOKUP(RB649,$A$681:$F$2408,6,FALSE)</f>
        <v>164</v>
      </c>
      <c r="RF649" s="203" t="s">
        <v>65</v>
      </c>
      <c r="RG649" s="10">
        <f>RE649*1.3</f>
        <v>213.20000000000002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VLOOKUP(RK649,$A$681:$F$2408,6,FALSE)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VLOOKUP(RT649,$A$681:$F$2408,6,FALSE)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VLOOKUP(SC649,$A$681:$F$2408,6,FALSE)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VLOOKUP(SL649,$A$681:$F$2408,6,FALSE)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VLOOKUP(SU649,$A$681:$F$2408,6,FALSE)</f>
        <v>34</v>
      </c>
      <c r="SY649" s="203" t="s">
        <v>65</v>
      </c>
      <c r="SZ649" s="10">
        <f>SX649*1.3</f>
        <v>44.2</v>
      </c>
      <c r="TA649" s="10"/>
      <c r="TB649" s="273"/>
      <c r="TC649" s="203" t="s">
        <v>107</v>
      </c>
      <c r="TD649" s="421" t="s">
        <v>863</v>
      </c>
      <c r="TF649" s="204"/>
      <c r="TG649" s="204">
        <f>VLOOKUP(TD649,$A$681:$F$2408,6,FALSE)</f>
        <v>42</v>
      </c>
      <c r="TH649" s="203" t="s">
        <v>65</v>
      </c>
      <c r="TI649" s="10">
        <f>TG649*1.3</f>
        <v>54.6</v>
      </c>
      <c r="TK649" s="273"/>
      <c r="TL649" s="203" t="s">
        <v>107</v>
      </c>
      <c r="TM649" s="276" t="s">
        <v>547</v>
      </c>
      <c r="TO649" s="204"/>
      <c r="TP649" s="204">
        <f>VLOOKUP(TM649,$A$681:$F$2408,6,FALSE)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VLOOKUP(TV649,$A$681:$F$2408,6,FALSE)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VLOOKUP(UE649,$A$681:$F$2408,6,FALSE)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2785</v>
      </c>
      <c r="UP649" s="204"/>
      <c r="UQ649" s="204">
        <f>VLOOKUP(UN649,$A$681:$F$2408,6,FALSE)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2129</v>
      </c>
      <c r="UY649" s="204"/>
      <c r="UZ649" s="204">
        <f>VLOOKUP(UW649,$A$681:$F$2408,6,FALSE)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VLOOKUP(VF649,$A$681:$F$2408,6,FALSE)</f>
        <v>9</v>
      </c>
      <c r="VJ649" s="203" t="s">
        <v>65</v>
      </c>
      <c r="VK649" s="10">
        <f>VI649*1.3</f>
        <v>11.700000000000001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VLOOKUP(VO649,$A$681:$F$2408,6,FALSE)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VLOOKUP(VX649,$A$681:$F$2408,6,FALSE)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2063</v>
      </c>
      <c r="WI649" s="204"/>
      <c r="WJ649" s="204">
        <f>VLOOKUP(WG649,$A$681:$F$2408,6,FALSE)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VLOOKUP(WP649,$A$681:$F$2408,6,FALSE)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VLOOKUP(WY649,$A$681:$F$2408,6,FALSE)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VLOOKUP(XH649,$A$681:$F$2408,6,FALSE)</f>
        <v>15</v>
      </c>
      <c r="XL649" s="203" t="s">
        <v>65</v>
      </c>
      <c r="XM649" s="10">
        <f>XK649*1.3</f>
        <v>19.5</v>
      </c>
      <c r="XO649" s="273"/>
      <c r="XP649" s="203" t="s">
        <v>107</v>
      </c>
      <c r="XQ649" s="276" t="s">
        <v>963</v>
      </c>
      <c r="XS649" s="204"/>
      <c r="XT649" s="204">
        <f>VLOOKUP(XQ649,$A$681:$F$2408,6,FALSE)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VLOOKUP(XZ649,$A$681:$F$2408,6,FALSE)</f>
        <v>75</v>
      </c>
      <c r="YD649" s="203" t="s">
        <v>65</v>
      </c>
      <c r="YE649" s="10">
        <f>YC649*1.3</f>
        <v>97.5</v>
      </c>
      <c r="YG649" s="273"/>
      <c r="YH649" s="203" t="s">
        <v>107</v>
      </c>
      <c r="YI649" s="278" t="s">
        <v>183</v>
      </c>
      <c r="YK649" s="204"/>
      <c r="YL649" s="204" t="e">
        <f>VLOOKUP(YI649,$A$681:$F$2408,6,FALSE)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VLOOKUP(YR649,$A$681:$F$2408,6,FALSE)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854</v>
      </c>
      <c r="ZC649" s="204"/>
      <c r="ZD649" s="204">
        <f>VLOOKUP(ZA649,$A$681:$F$2408,6,FALSE)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VLOOKUP(ZJ649,$A$681:$F$2408,6,FALSE)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VLOOKUP(ZS649,$A$681:$F$2408,6,FALSE)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VLOOKUP(AAB649,$A$681:$F$2408,6,FALSE)</f>
        <v>42</v>
      </c>
      <c r="AAF649" s="203" t="s">
        <v>65</v>
      </c>
      <c r="AAG649" s="10">
        <f>AAE649*1.3</f>
        <v>54.6</v>
      </c>
      <c r="AAH649" s="10"/>
      <c r="AAI649" s="273"/>
      <c r="AAJ649" s="203" t="s">
        <v>107</v>
      </c>
      <c r="AAK649" s="276" t="s">
        <v>2072</v>
      </c>
      <c r="AAM649" s="204"/>
      <c r="AAN649" s="204">
        <f>VLOOKUP(AAK649,$A$681:$F$2408,6,FALSE)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2081</v>
      </c>
      <c r="AAV649" s="204"/>
      <c r="AAW649" s="204">
        <f>VLOOKUP(AAT649,$A$681:$F$2408,6,FALSE)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VLOOKUP(ABC649,$A$681:$F$2408,6,FALSE)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VLOOKUP(ABL649,$A$681:$F$2408,6,FALSE)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2785</v>
      </c>
      <c r="ABW649" s="204"/>
      <c r="ABX649" s="204">
        <f>VLOOKUP(ABU649,$A$681:$F$2408,6,FALSE)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VLOOKUP(ACD649,$A$681:$F$2408,6,FALSE)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VLOOKUP(ACM649,$A$681:$F$2408,6,FALSE)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VLOOKUP(ACV649,$A$681:$F$2408,6,FALSE)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VLOOKUP(ADE649,$A$681:$F$2408,6,FALSE)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VLOOKUP(ADN649,$A$681:$F$2408,6,FALSE)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VLOOKUP(ADW649,$A$681:$F$2408,6,FALSE)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VLOOKUP(AEF649,$A$681:$F$2408,6,FALSE)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VLOOKUP(AEO649,$A$681:$F$2408,6,FALSE)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VLOOKUP(AEX649,$A$681:$F$2408,6,FALSE)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VLOOKUP(AFG649,$A$681:$F$2408,6,FALSE)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VLOOKUP(AFP649,$A$681:$F$2408,6,FALSE)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VLOOKUP(AFY649,$A$681:$F$2408,6,FALSE)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VLOOKUP(AGH649,$A$681:$F$2408,6,FALSE)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VLOOKUP(AGQ649,$A$681:$F$2408,6,FALSE)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VLOOKUP(AGZ649,$A$681:$F$2408,6,FALSE)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VLOOKUP(AHI649,$A$681:$F$2408,6,FALSE)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VLOOKUP(AHR649,$A$681:$F$2408,6,FALSE)</f>
        <v>34</v>
      </c>
      <c r="AHV649" s="203" t="s">
        <v>65</v>
      </c>
      <c r="AHW649" s="10">
        <f>AHU649*1.3</f>
        <v>44.2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VLOOKUP(AIA649,$A$681:$F$2408,6,FALSE)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VLOOKUP(AIJ649,$A$681:$F$2408,6,FALSE)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VLOOKUP(AIS649,$A$681:$F$2408,6,FALSE)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VLOOKUP(AJB649,$A$681:$F$2408,6,FALSE)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VLOOKUP(AJK649,$A$681:$F$2408,6,FALSE)</f>
        <v>164</v>
      </c>
      <c r="AJO649" s="203" t="s">
        <v>65</v>
      </c>
      <c r="AJP649" s="10">
        <f>AJN649*1.3</f>
        <v>213.20000000000002</v>
      </c>
      <c r="AJQ649" s="10"/>
      <c r="AJR649" s="273"/>
      <c r="AJS649" s="203" t="s">
        <v>107</v>
      </c>
      <c r="AJT649" s="424" t="s">
        <v>609</v>
      </c>
      <c r="AJV649" s="204"/>
      <c r="AJW649" s="204">
        <f>VLOOKUP(AJT649,$A$681:$F$2408,6,FALSE)</f>
        <v>41</v>
      </c>
      <c r="AJX649" s="203" t="s">
        <v>65</v>
      </c>
      <c r="AJY649" s="10">
        <f>AJW649*1.3</f>
        <v>53.300000000000004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VLOOKUP(AKC649,$A$681:$F$2408,6,FALSE)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2777</v>
      </c>
      <c r="AKN649" s="204"/>
      <c r="AKO649" s="204">
        <f>VLOOKUP(AKL649,$A$681:$F$2408,6,FALSE)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VLOOKUP(AKU649,$A$681:$F$2408,6,FALSE)</f>
        <v>9</v>
      </c>
      <c r="AKY649" s="203" t="s">
        <v>65</v>
      </c>
      <c r="AKZ649" s="10">
        <f>AKX649*1.3</f>
        <v>11.700000000000001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VLOOKUP(ALD649,$A$681:$F$2408,6,FALSE)</f>
        <v>164</v>
      </c>
      <c r="ALH649" s="203" t="s">
        <v>65</v>
      </c>
      <c r="ALI649" s="10">
        <f>ALG649*1.3</f>
        <v>213.20000000000002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VLOOKUP(ALM649,$A$681:$F$2408,6,FALSE)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VLOOKUP(ALV649,$A$681:$F$2408,6,FALSE)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VLOOKUP(AME649,$A$681:$F$2408,6,FALSE)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VLOOKUP(AMN649,$A$681:$F$2408,6,FALSE)</f>
        <v>41</v>
      </c>
      <c r="AMR649" s="203" t="s">
        <v>65</v>
      </c>
      <c r="AMS649" s="10">
        <f>AMQ649*1.3</f>
        <v>53.300000000000004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VLOOKUP(AMW649,$A$681:$F$2408,6,FALSE)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VLOOKUP(ANF649,$A$681:$F$2408,6,FALSE)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VLOOKUP(ANO649,$A$681:$F$2408,6,FALSE)</f>
        <v>75</v>
      </c>
      <c r="ANS649" s="203" t="s">
        <v>65</v>
      </c>
      <c r="ANT649" s="10">
        <f>ANR649*1.3</f>
        <v>97.5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VLOOKUP(ANX649,$A$681:$F$2408,6,FALSE)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VLOOKUP(AOG649,$A$681:$F$2408,6,FALSE)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VLOOKUP(AOP649,$A$681:$F$2408,6,FALSE)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VLOOKUP(AOY649,$A$681:$F$2408,6,FALSE)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VLOOKUP(APH649,$A$681:$F$2408,6,FALSE)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VLOOKUP(APQ649,$A$681:$F$2408,6,FALSE)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VLOOKUP(APZ649,$A$681:$F$2408,6,FALSE)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VLOOKUP(B650,$A$681:$F$2408,6,FALSE)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VLOOKUP(K650,$A$681:$F$2408,6,FALSE)</f>
        <v>97</v>
      </c>
      <c r="O650" s="203" t="s">
        <v>67</v>
      </c>
      <c r="P650" s="10">
        <f>N650*1.2</f>
        <v>116.39999999999999</v>
      </c>
      <c r="Q650" s="10"/>
      <c r="R650" s="267"/>
      <c r="S650" s="203" t="s">
        <v>108</v>
      </c>
      <c r="T650" s="276" t="s">
        <v>2600</v>
      </c>
      <c r="V650" s="204"/>
      <c r="W650" s="204">
        <f>VLOOKUP(T650,$A$681:$F$2408,6,FALSE)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VLOOKUP(AC650,$A$681:$F$2408,6,FALSE)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2650</v>
      </c>
      <c r="AN650" s="204"/>
      <c r="AO650" s="204">
        <f>VLOOKUP(AL650,$A$681:$F$2408,6,FALSE)</f>
        <v>413</v>
      </c>
      <c r="AP650" s="203" t="s">
        <v>67</v>
      </c>
      <c r="AQ650" s="10">
        <f>AO650*1.2</f>
        <v>495.59999999999997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VLOOKUP(AU650,$A$681:$F$2408,6,FALSE)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VLOOKUP(BD650,$A$681:$F$2408,6,FALSE)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2785</v>
      </c>
      <c r="BO650" s="204"/>
      <c r="BP650" s="204">
        <f>VLOOKUP(BM650,$A$681:$F$2408,6,FALSE)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2600</v>
      </c>
      <c r="BX650" s="204"/>
      <c r="BY650" s="204">
        <f>VLOOKUP(BV650,$A$681:$F$2408,6,FALSE)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2081</v>
      </c>
      <c r="CG650" s="204"/>
      <c r="CH650" s="204">
        <f>VLOOKUP(CE650,$A$681:$F$2408,6,FALSE)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VLOOKUP(CN650,$A$681:$F$2408,6,FALSE)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VLOOKUP(CW650,$A$681:$F$2408,6,FALSE)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VLOOKUP(DF650,$A$681:$F$2408,6,FALSE)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VLOOKUP(DO650,$A$681:$F$2408,6,FALSE)</f>
        <v>164</v>
      </c>
      <c r="DS650" s="203" t="s">
        <v>67</v>
      </c>
      <c r="DT650" s="10">
        <f>DR650*1.2</f>
        <v>196.79999999999998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VLOOKUP(DX650,$A$681:$F$2408,6,FALSE)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VLOOKUP(EG650,$A$681:$F$2408,6,FALSE)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VLOOKUP(EP650,$A$681:$F$2408,6,FALSE)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2600</v>
      </c>
      <c r="FA650" s="204"/>
      <c r="FB650" s="204">
        <f>VLOOKUP(EY650,$A$681:$F$2408,6,FALSE)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14" t="s">
        <v>593</v>
      </c>
      <c r="FJ650" s="204"/>
      <c r="FK650" s="204">
        <f>VLOOKUP(FH650,$A$681:$F$2408,6,FALSE)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VLOOKUP(FQ650,$A$681:$F$2408,6,FALSE)</f>
        <v>15</v>
      </c>
      <c r="FU650" s="203" t="s">
        <v>67</v>
      </c>
      <c r="FV650" s="10">
        <f>FT650*1.2</f>
        <v>18</v>
      </c>
      <c r="FW650" s="10"/>
      <c r="FX650" s="267"/>
      <c r="FY650" s="203" t="s">
        <v>108</v>
      </c>
      <c r="FZ650" s="276" t="s">
        <v>2777</v>
      </c>
      <c r="GB650" s="204"/>
      <c r="GC650" s="204">
        <f>VLOOKUP(FZ650,$A$681:$F$2408,6,FALSE)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VLOOKUP(GI650,$A$681:$F$2408,6,FALSE)</f>
        <v>46</v>
      </c>
      <c r="GM650" s="203" t="s">
        <v>67</v>
      </c>
      <c r="GN650" s="10">
        <f>GL650*1.2</f>
        <v>55.199999999999996</v>
      </c>
      <c r="GO650" s="10"/>
      <c r="GP650" s="267"/>
      <c r="GQ650" s="203" t="s">
        <v>108</v>
      </c>
      <c r="GR650" s="276" t="s">
        <v>2067</v>
      </c>
      <c r="GT650" s="204"/>
      <c r="GU650" s="204">
        <f>VLOOKUP(GR650,$A$681:$F$2408,6,FALSE)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VLOOKUP(HA650,$A$681:$F$2408,6,FALSE)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VLOOKUP(HJ650,$A$681:$F$2408,6,FALSE)</f>
        <v>164</v>
      </c>
      <c r="HN650" s="203" t="s">
        <v>67</v>
      </c>
      <c r="HO650" s="10">
        <f>HM650*1.2</f>
        <v>196.79999999999998</v>
      </c>
      <c r="HP650" s="10"/>
      <c r="HQ650" s="267"/>
      <c r="HR650" s="203" t="s">
        <v>108</v>
      </c>
      <c r="HS650" s="276" t="s">
        <v>2080</v>
      </c>
      <c r="HU650" s="204"/>
      <c r="HV650" s="204">
        <f>VLOOKUP(HS650,$A$681:$F$2408,6,FALSE)</f>
        <v>104</v>
      </c>
      <c r="HW650" s="203" t="s">
        <v>67</v>
      </c>
      <c r="HX650" s="10">
        <f>HV650*1.2</f>
        <v>124.8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VLOOKUP(IB650,$A$681:$F$2408,6,FALSE)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VLOOKUP(IK650,$A$681:$F$2408,6,FALSE)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VLOOKUP(IT650,$A$681:$F$2408,6,FALSE)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VLOOKUP(JC650,$A$681:$F$2408,6,FALSE)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2550</v>
      </c>
      <c r="JN650" s="204"/>
      <c r="JO650" s="204">
        <f>VLOOKUP(JL650,$A$681:$F$2408,6,FALSE)</f>
        <v>164</v>
      </c>
      <c r="JP650" s="203" t="s">
        <v>67</v>
      </c>
      <c r="JQ650" s="10">
        <f>JO650*1.2</f>
        <v>196.79999999999998</v>
      </c>
      <c r="JR650" s="10"/>
      <c r="JS650" s="267"/>
      <c r="JT650" s="203" t="s">
        <v>108</v>
      </c>
      <c r="JU650" s="276" t="s">
        <v>2080</v>
      </c>
      <c r="JW650" s="204"/>
      <c r="JX650" s="204">
        <f>VLOOKUP(JU650,$A$681:$F$2408,6,FALSE)</f>
        <v>104</v>
      </c>
      <c r="JY650" s="203" t="s">
        <v>67</v>
      </c>
      <c r="JZ650" s="10">
        <f>JX650*1.2</f>
        <v>124.8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VLOOKUP(KD650,$A$681:$F$2408,6,FALSE)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VLOOKUP(KM650,$A$681:$F$2408,6,FALSE)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VLOOKUP(KV650,$A$681:$F$2408,6,FALSE)</f>
        <v>42</v>
      </c>
      <c r="KZ650" s="203" t="s">
        <v>67</v>
      </c>
      <c r="LA650" s="10">
        <f>KY650*1.2</f>
        <v>50.4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VLOOKUP(LE650,$A$681:$F$2408,6,FALSE)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VLOOKUP(LN650,$A$681:$F$2408,6,FALSE)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2777</v>
      </c>
      <c r="LY650" s="204"/>
      <c r="LZ650" s="204">
        <f>VLOOKUP(LW650,$A$681:$F$2408,6,FALSE)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VLOOKUP(MF650,$A$681:$F$2408,6,FALSE)</f>
        <v>164</v>
      </c>
      <c r="MJ650" s="203" t="s">
        <v>67</v>
      </c>
      <c r="MK650" s="10">
        <f>MI650*1.2</f>
        <v>196.79999999999998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VLOOKUP(MO650,$A$681:$F$2408,6,FALSE)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VLOOKUP(MX650,$A$681:$F$2408,6,FALSE)</f>
        <v>34</v>
      </c>
      <c r="NB650" s="203" t="s">
        <v>67</v>
      </c>
      <c r="NC650" s="10">
        <f>NA650*1.2</f>
        <v>40.799999999999997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VLOOKUP(NG650,$A$681:$F$2408,6,FALSE)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434</v>
      </c>
      <c r="NR650" s="204"/>
      <c r="NS650" s="204">
        <f>VLOOKUP(NP650,$A$681:$F$2408,6,FALSE)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VLOOKUP(NY650,$A$681:$F$2408,6,FALSE)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VLOOKUP(OH650,$A$681:$F$2408,6,FALSE)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1287</v>
      </c>
      <c r="OS650" s="204"/>
      <c r="OT650" s="204">
        <f>VLOOKUP(OQ650,$A$681:$F$2408,6,FALSE)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1294</v>
      </c>
      <c r="PB650" s="204"/>
      <c r="PC650" s="204">
        <f>VLOOKUP(OZ650,$A$681:$F$2408,6,FALSE)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2081</v>
      </c>
      <c r="PK650" s="204"/>
      <c r="PL650" s="204">
        <f>VLOOKUP(PI650,$A$681:$F$2408,6,FALSE)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VLOOKUP(PR650,$A$681:$F$2408,6,FALSE)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VLOOKUP(QA650,$A$681:$F$2408,6,FALSE)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VLOOKUP(QJ650,$A$681:$F$2408,6,FALSE)</f>
        <v>164</v>
      </c>
      <c r="QN650" s="203" t="s">
        <v>67</v>
      </c>
      <c r="QO650" s="10">
        <f>QM650*1.2</f>
        <v>196.79999999999998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VLOOKUP(QS650,$A$681:$F$2408,6,FALSE)</f>
        <v>164</v>
      </c>
      <c r="QW650" s="203" t="s">
        <v>67</v>
      </c>
      <c r="QX650" s="10">
        <f>QV650*1.2</f>
        <v>196.79999999999998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VLOOKUP(RB650,$A$681:$F$2408,6,FALSE)</f>
        <v>9</v>
      </c>
      <c r="RF650" s="203" t="s">
        <v>67</v>
      </c>
      <c r="RG650" s="10">
        <f>RE650*1.2</f>
        <v>10.799999999999999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VLOOKUP(RK650,$A$681:$F$2408,6,FALSE)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VLOOKUP(RT650,$A$681:$F$2408,6,FALSE)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VLOOKUP(SC650,$A$681:$F$2408,6,FALSE)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VLOOKUP(SL650,$A$681:$F$2408,6,FALSE)</f>
        <v>97</v>
      </c>
      <c r="SP650" s="203" t="s">
        <v>67</v>
      </c>
      <c r="SQ650" s="10">
        <f>SO650*1.2</f>
        <v>116.39999999999999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VLOOKUP(SU650,$A$681:$F$2408,6,FALSE)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547</v>
      </c>
      <c r="TF650" s="204"/>
      <c r="TG650" s="204">
        <f>VLOOKUP(TD650,$A$681:$F$2408,6,FALSE)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VLOOKUP(TM650,$A$681:$F$2408,6,FALSE)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2080</v>
      </c>
      <c r="TX650" s="204"/>
      <c r="TY650" s="204">
        <f>VLOOKUP(TV650,$A$681:$F$2408,6,FALSE)</f>
        <v>104</v>
      </c>
      <c r="TZ650" s="203" t="s">
        <v>67</v>
      </c>
      <c r="UA650" s="10">
        <f>TY650*1.2</f>
        <v>124.8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VLOOKUP(UE650,$A$681:$F$2408,6,FALSE)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2081</v>
      </c>
      <c r="UP650" s="204"/>
      <c r="UQ650" s="204">
        <f>VLOOKUP(UN650,$A$681:$F$2408,6,FALSE)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VLOOKUP(UW650,$A$681:$F$2408,6,FALSE)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VLOOKUP(VF650,$A$681:$F$2408,6,FALSE)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2063</v>
      </c>
      <c r="VQ650" s="204"/>
      <c r="VR650" s="204">
        <f>VLOOKUP(VO650,$A$681:$F$2408,6,FALSE)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VLOOKUP(VX650,$A$681:$F$2408,6,FALSE)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2650</v>
      </c>
      <c r="WI650" s="204"/>
      <c r="WJ650" s="204">
        <f>VLOOKUP(WG650,$A$681:$F$2408,6,FALSE)</f>
        <v>413</v>
      </c>
      <c r="WK650" s="203" t="s">
        <v>67</v>
      </c>
      <c r="WL650" s="10">
        <f>WJ650*1.2</f>
        <v>495.59999999999997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VLOOKUP(WP650,$A$681:$F$2408,6,FALSE)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VLOOKUP(WY650,$A$681:$F$2408,6,FALSE)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VLOOKUP(XH650,$A$681:$F$2408,6,FALSE)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2550</v>
      </c>
      <c r="XS650" s="204"/>
      <c r="XT650" s="204">
        <f>VLOOKUP(XQ650,$A$681:$F$2408,6,FALSE)</f>
        <v>164</v>
      </c>
      <c r="XU650" s="203" t="s">
        <v>67</v>
      </c>
      <c r="XV650" s="10">
        <f>XT650*1.2</f>
        <v>196.79999999999998</v>
      </c>
      <c r="XW650" s="10"/>
      <c r="XX650" s="273"/>
      <c r="XY650" s="203" t="s">
        <v>108</v>
      </c>
      <c r="XZ650" s="276" t="s">
        <v>2081</v>
      </c>
      <c r="YB650" s="204"/>
      <c r="YC650" s="204">
        <f>VLOOKUP(XZ650,$A$681:$F$2408,6,FALSE)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VLOOKUP(YI650,$A$681:$F$2408,6,FALSE)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VLOOKUP(YR650,$A$681:$F$2408,6,FALSE)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2063</v>
      </c>
      <c r="ZC650" s="204"/>
      <c r="ZD650" s="204">
        <f>VLOOKUP(ZA650,$A$681:$F$2408,6,FALSE)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VLOOKUP(ZJ650,$A$681:$F$2408,6,FALSE)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632</v>
      </c>
      <c r="ZU650" s="204"/>
      <c r="ZV650" s="204">
        <f>VLOOKUP(ZS650,$A$681:$F$2408,6,FALSE)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VLOOKUP(AAB650,$A$681:$F$2408,6,FALSE)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VLOOKUP(AAK650,$A$681:$F$2408,6,FALSE)</f>
        <v>97</v>
      </c>
      <c r="AAO650" s="203" t="s">
        <v>67</v>
      </c>
      <c r="AAP650" s="10">
        <f>AAN650*1.2</f>
        <v>116.39999999999999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VLOOKUP(AAT650,$A$681:$F$2408,6,FALSE)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VLOOKUP(ABC650,$A$681:$F$2408,6,FALSE)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VLOOKUP(ABL650,$A$681:$F$2408,6,FALSE)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VLOOKUP(ABU650,$A$681:$F$2408,6,FALSE)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VLOOKUP(ACD650,$A$681:$F$2408,6,FALSE)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VLOOKUP(ACM650,$A$681:$F$2408,6,FALSE)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VLOOKUP(ACV650,$A$681:$F$2408,6,FALSE)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VLOOKUP(ADE650,$A$681:$F$2408,6,FALSE)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VLOOKUP(ADN650,$A$681:$F$2408,6,FALSE)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VLOOKUP(ADW650,$A$681:$F$2408,6,FALSE)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VLOOKUP(AEF650,$A$681:$F$2408,6,FALSE)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VLOOKUP(AEO650,$A$681:$F$2408,6,FALSE)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VLOOKUP(AEX650,$A$681:$F$2408,6,FALSE)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VLOOKUP(AFG650,$A$681:$F$2408,6,FALSE)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VLOOKUP(AFP650,$A$681:$F$2408,6,FALSE)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VLOOKUP(AFY650,$A$681:$F$2408,6,FALSE)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VLOOKUP(AGH650,$A$681:$F$2408,6,FALSE)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VLOOKUP(AGQ650,$A$681:$F$2408,6,FALSE)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VLOOKUP(AGZ650,$A$681:$F$2408,6,FALSE)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VLOOKUP(AHI650,$A$681:$F$2408,6,FALSE)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2063</v>
      </c>
      <c r="AHT650" s="204"/>
      <c r="AHU650" s="204">
        <f>VLOOKUP(AHR650,$A$681:$F$2408,6,FALSE)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VLOOKUP(AIA650,$A$681:$F$2408,6,FALSE)</f>
        <v>15</v>
      </c>
      <c r="AIE650" s="203" t="s">
        <v>67</v>
      </c>
      <c r="AIF650" s="10">
        <f>AID650*1.2</f>
        <v>18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VLOOKUP(AIJ650,$A$681:$F$2408,6,FALSE)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VLOOKUP(AIS650,$A$681:$F$2408,6,FALSE)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VLOOKUP(AJB650,$A$681:$F$2408,6,FALSE)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VLOOKUP(AJK650,$A$681:$F$2408,6,FALSE)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4" t="s">
        <v>1729</v>
      </c>
      <c r="AJV650" s="204"/>
      <c r="AJW650" s="204">
        <f>VLOOKUP(AJT650,$A$681:$F$2408,6,FALSE)</f>
        <v>164</v>
      </c>
      <c r="AJX650" s="203" t="s">
        <v>67</v>
      </c>
      <c r="AJY650" s="10">
        <f>AJW650*1.2</f>
        <v>196.79999999999998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VLOOKUP(AKC650,$A$681:$F$2408,6,FALSE)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2342</v>
      </c>
      <c r="AKN650" s="204"/>
      <c r="AKO650" s="204">
        <f>VLOOKUP(AKL650,$A$681:$F$2408,6,FALSE)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VLOOKUP(AKU650,$A$681:$F$2408,6,FALSE)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VLOOKUP(ALD650,$A$681:$F$2408,6,FALSE)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VLOOKUP(ALM650,$A$681:$F$2408,6,FALSE)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VLOOKUP(ALV650,$A$681:$F$2408,6,FALSE)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VLOOKUP(AME650,$A$681:$F$2408,6,FALSE)</f>
        <v>75</v>
      </c>
      <c r="AMI650" s="203" t="s">
        <v>67</v>
      </c>
      <c r="AMJ650" s="10">
        <f>AMH650*1.2</f>
        <v>90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VLOOKUP(AMN650,$A$681:$F$2408,6,FALSE)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VLOOKUP(AMW650,$A$681:$F$2408,6,FALSE)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VLOOKUP(ANF650,$A$681:$F$2408,6,FALSE)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2063</v>
      </c>
      <c r="ANQ650" s="204"/>
      <c r="ANR650" s="204">
        <f>VLOOKUP(ANO650,$A$681:$F$2408,6,FALSE)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VLOOKUP(ANX650,$A$681:$F$2408,6,FALSE)</f>
        <v>41</v>
      </c>
      <c r="AOB650" s="203" t="s">
        <v>67</v>
      </c>
      <c r="AOC650" s="10">
        <f>AOA650*1.2</f>
        <v>49.199999999999996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VLOOKUP(AOG650,$A$681:$F$2408,6,FALSE)</f>
        <v>41</v>
      </c>
      <c r="AOK650" s="203" t="s">
        <v>67</v>
      </c>
      <c r="AOL650" s="10">
        <f>AOJ650*1.2</f>
        <v>49.199999999999996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VLOOKUP(AOP650,$A$681:$F$2408,6,FALSE)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VLOOKUP(AOY650,$A$681:$F$2408,6,FALSE)</f>
        <v>164</v>
      </c>
      <c r="APC650" s="203" t="s">
        <v>67</v>
      </c>
      <c r="APD650" s="10">
        <f>APB650*1.2</f>
        <v>196.79999999999998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VLOOKUP(APH650,$A$681:$F$2408,6,FALSE)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VLOOKUP(APQ650,$A$681:$F$2408,6,FALSE)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VLOOKUP(APZ650,$A$681:$F$2408,6,FALSE)</f>
        <v>42</v>
      </c>
      <c r="AQD650" s="203" t="s">
        <v>67</v>
      </c>
      <c r="AQE650" s="10">
        <f>AQC650*1.2</f>
        <v>50.4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VLOOKUP(B651,$A$681:$F$2408,6,FALSE)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2550</v>
      </c>
      <c r="M651" s="204"/>
      <c r="N651" s="204">
        <f>VLOOKUP(K651,$A$681:$F$2408,6,FALSE)</f>
        <v>164</v>
      </c>
      <c r="O651" s="203" t="s">
        <v>69</v>
      </c>
      <c r="P651" s="10">
        <f>N651*1.1</f>
        <v>180.4</v>
      </c>
      <c r="Q651" s="10"/>
      <c r="R651" s="267"/>
      <c r="S651" s="203" t="s">
        <v>109</v>
      </c>
      <c r="T651" s="276" t="s">
        <v>2777</v>
      </c>
      <c r="V651" s="204"/>
      <c r="W651" s="204">
        <f>VLOOKUP(T651,$A$681:$F$2408,6,FALSE)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2785</v>
      </c>
      <c r="AE651" s="204"/>
      <c r="AF651" s="204">
        <f>VLOOKUP(AC651,$A$681:$F$2408,6,FALSE)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VLOOKUP(AL651,$A$681:$F$2408,6,FALSE)</f>
        <v>164</v>
      </c>
      <c r="AP651" s="203" t="s">
        <v>69</v>
      </c>
      <c r="AQ651" s="10">
        <f>AO651*1.1</f>
        <v>180.4</v>
      </c>
      <c r="AR651" s="10"/>
      <c r="AS651" s="267"/>
      <c r="AT651" s="203" t="s">
        <v>109</v>
      </c>
      <c r="AU651" s="276" t="s">
        <v>2586</v>
      </c>
      <c r="AW651" s="204"/>
      <c r="AX651" s="204">
        <f>VLOOKUP(AU651,$A$681:$F$2408,6,FALSE)</f>
        <v>13</v>
      </c>
      <c r="AY651" s="203" t="s">
        <v>69</v>
      </c>
      <c r="AZ651" s="10">
        <f>AX651*1.1</f>
        <v>14.3</v>
      </c>
      <c r="BA651" s="10"/>
      <c r="BB651" s="267"/>
      <c r="BC651" s="203" t="s">
        <v>109</v>
      </c>
      <c r="BD651" s="276" t="s">
        <v>2067</v>
      </c>
      <c r="BF651" s="204"/>
      <c r="BG651" s="204">
        <f>VLOOKUP(BD651,$A$681:$F$2408,6,FALSE)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VLOOKUP(BM651,$A$681:$F$2408,6,FALSE)</f>
        <v>164</v>
      </c>
      <c r="BQ651" s="203" t="s">
        <v>69</v>
      </c>
      <c r="BR651" s="10">
        <f>BP651*1.1</f>
        <v>180.4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VLOOKUP(BV651,$A$681:$F$2408,6,FALSE)</f>
        <v>97</v>
      </c>
      <c r="BZ651" s="203" t="s">
        <v>69</v>
      </c>
      <c r="CA651" s="10">
        <f>BY651*1.1</f>
        <v>106.7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VLOOKUP(CE651,$A$681:$F$2408,6,FALSE)</f>
        <v>164</v>
      </c>
      <c r="CI651" s="203" t="s">
        <v>69</v>
      </c>
      <c r="CJ651" s="10">
        <f>CH651*1.1</f>
        <v>180.4</v>
      </c>
      <c r="CK651" s="10"/>
      <c r="CL651" s="267"/>
      <c r="CM651" s="203" t="s">
        <v>109</v>
      </c>
      <c r="CN651" s="276" t="s">
        <v>2600</v>
      </c>
      <c r="CP651" s="204"/>
      <c r="CQ651" s="204">
        <f>VLOOKUP(CN651,$A$681:$F$2408,6,FALSE)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VLOOKUP(CW651,$A$681:$F$2408,6,FALSE)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VLOOKUP(DF651,$A$681:$F$2408,6,FALSE)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2096</v>
      </c>
      <c r="DQ651" s="204"/>
      <c r="DR651" s="204">
        <f>VLOOKUP(DO651,$A$681:$F$2408,6,FALSE)</f>
        <v>2</v>
      </c>
      <c r="DS651" s="203" t="s">
        <v>69</v>
      </c>
      <c r="DT651" s="10">
        <f>DR651*1.1</f>
        <v>2.2000000000000002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VLOOKUP(DX651,$A$681:$F$2408,6,FALSE)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VLOOKUP(EG651,$A$681:$F$2408,6,FALSE)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2342</v>
      </c>
      <c r="ER651" s="204"/>
      <c r="ES651" s="204">
        <f>VLOOKUP(EP651,$A$681:$F$2408,6,FALSE)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2080</v>
      </c>
      <c r="FA651" s="204"/>
      <c r="FB651" s="204">
        <f>VLOOKUP(EY651,$A$681:$F$2408,6,FALSE)</f>
        <v>104</v>
      </c>
      <c r="FC651" s="203" t="s">
        <v>69</v>
      </c>
      <c r="FD651" s="10">
        <f>FB651*1.1</f>
        <v>114.4</v>
      </c>
      <c r="FE651" s="10"/>
      <c r="FF651" s="267"/>
      <c r="FG651" s="203" t="s">
        <v>109</v>
      </c>
      <c r="FH651" s="414" t="s">
        <v>1287</v>
      </c>
      <c r="FJ651" s="204"/>
      <c r="FK651" s="204">
        <f>VLOOKUP(FH651,$A$681:$F$2408,6,FALSE)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VLOOKUP(FQ651,$A$681:$F$2408,6,FALSE)</f>
        <v>97</v>
      </c>
      <c r="FU651" s="203" t="s">
        <v>69</v>
      </c>
      <c r="FV651" s="10">
        <f>FT651*1.1</f>
        <v>106.7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VLOOKUP(FZ651,$A$681:$F$2408,6,FALSE)</f>
        <v>97</v>
      </c>
      <c r="GD651" s="203" t="s">
        <v>69</v>
      </c>
      <c r="GE651" s="10">
        <f>GC651*1.1</f>
        <v>106.7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VLOOKUP(GI651,$A$681:$F$2408,6,FALSE)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VLOOKUP(GR651,$A$681:$F$2408,6,FALSE)</f>
        <v>97</v>
      </c>
      <c r="GV651" s="203" t="s">
        <v>69</v>
      </c>
      <c r="GW651" s="10">
        <f>GU651*1.1</f>
        <v>106.7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VLOOKUP(HA651,$A$681:$F$2408,6,FALSE)</f>
        <v>9</v>
      </c>
      <c r="HE651" s="203" t="s">
        <v>69</v>
      </c>
      <c r="HF651" s="10">
        <f>HD651*1.1</f>
        <v>9.9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VLOOKUP(HJ651,$A$681:$F$2408,6,FALSE)</f>
        <v>42</v>
      </c>
      <c r="HN651" s="203" t="s">
        <v>69</v>
      </c>
      <c r="HO651" s="10">
        <f>HM651*1.1</f>
        <v>46.2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VLOOKUP(HS651,$A$681:$F$2408,6,FALSE)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VLOOKUP(IB651,$A$681:$F$2408,6,FALSE)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VLOOKUP(IK651,$A$681:$F$2408,6,FALSE)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VLOOKUP(IT651,$A$681:$F$2408,6,FALSE)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VLOOKUP(JC651,$A$681:$F$2408,6,FALSE)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VLOOKUP(JL651,$A$681:$F$2408,6,FALSE)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VLOOKUP(JU651,$A$681:$F$2408,6,FALSE)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2067</v>
      </c>
      <c r="KF651" s="204"/>
      <c r="KG651" s="204">
        <f>VLOOKUP(KD651,$A$681:$F$2408,6,FALSE)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VLOOKUP(KM651,$A$681:$F$2408,6,FALSE)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2600</v>
      </c>
      <c r="KX651" s="204"/>
      <c r="KY651" s="204">
        <f>VLOOKUP(KV651,$A$681:$F$2408,6,FALSE)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VLOOKUP(LE651,$A$681:$F$2408,6,FALSE)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VLOOKUP(LN651,$A$681:$F$2408,6,FALSE)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VLOOKUP(LW651,$A$681:$F$2408,6,FALSE)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2551</v>
      </c>
      <c r="MH651" s="204"/>
      <c r="MI651" s="204">
        <f>VLOOKUP(MF651,$A$681:$F$2408,6,FALSE)</f>
        <v>187</v>
      </c>
      <c r="MJ651" s="203" t="s">
        <v>69</v>
      </c>
      <c r="MK651" s="10">
        <f>MI651*1.1</f>
        <v>205.70000000000002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VLOOKUP(MO651,$A$681:$F$2408,6,FALSE)</f>
        <v>164</v>
      </c>
      <c r="MS651" s="203" t="s">
        <v>69</v>
      </c>
      <c r="MT651" s="10">
        <f>MR651*1.1</f>
        <v>180.4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VLOOKUP(MX651,$A$681:$F$2408,6,FALSE)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VLOOKUP(NG651,$A$681:$F$2408,6,FALSE)</f>
        <v>46</v>
      </c>
      <c r="NK651" s="203" t="s">
        <v>69</v>
      </c>
      <c r="NL651" s="10">
        <f>NJ651*1.1</f>
        <v>50.6</v>
      </c>
      <c r="NM651" s="10"/>
      <c r="NN651" s="267"/>
      <c r="NO651" s="203" t="s">
        <v>109</v>
      </c>
      <c r="NP651" s="417" t="s">
        <v>642</v>
      </c>
      <c r="NR651" s="204"/>
      <c r="NS651" s="204">
        <f>VLOOKUP(NP651,$A$681:$F$2408,6,FALSE)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VLOOKUP(NY651,$A$681:$F$2408,6,FALSE)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2095</v>
      </c>
      <c r="OJ651" s="204"/>
      <c r="OK651" s="204">
        <f>VLOOKUP(OH651,$A$681:$F$2408,6,FALSE)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591</v>
      </c>
      <c r="OS651" s="204"/>
      <c r="OT651" s="204">
        <f>VLOOKUP(OQ651,$A$681:$F$2408,6,FALSE)</f>
        <v>15</v>
      </c>
      <c r="OU651" s="203" t="s">
        <v>69</v>
      </c>
      <c r="OV651" s="10">
        <f>OT651*1.1</f>
        <v>16.5</v>
      </c>
      <c r="OW651" s="10"/>
      <c r="OX651" s="267"/>
      <c r="OY651" s="203" t="s">
        <v>109</v>
      </c>
      <c r="OZ651" s="421" t="s">
        <v>1687</v>
      </c>
      <c r="PB651" s="204"/>
      <c r="PC651" s="204">
        <f>VLOOKUP(OZ651,$A$681:$F$2408,6,FALSE)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2342</v>
      </c>
      <c r="PK651" s="204"/>
      <c r="PL651" s="204">
        <f>VLOOKUP(PI651,$A$681:$F$2408,6,FALSE)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VLOOKUP(PR651,$A$681:$F$2408,6,FALSE)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VLOOKUP(QA651,$A$681:$F$2408,6,FALSE)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2785</v>
      </c>
      <c r="QL651" s="204"/>
      <c r="QM651" s="204">
        <f>VLOOKUP(QJ651,$A$681:$F$2408,6,FALSE)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VLOOKUP(QS651,$A$681:$F$2408,6,FALSE)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2081</v>
      </c>
      <c r="RD651" s="204"/>
      <c r="RE651" s="204">
        <f>VLOOKUP(RB651,$A$681:$F$2408,6,FALSE)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VLOOKUP(RK651,$A$681:$F$2408,6,FALSE)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2081</v>
      </c>
      <c r="RV651" s="204"/>
      <c r="RW651" s="204">
        <f>VLOOKUP(RT651,$A$681:$F$2408,6,FALSE)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VLOOKUP(SC651,$A$681:$F$2408,6,FALSE)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VLOOKUP(SL651,$A$681:$F$2408,6,FALSE)</f>
        <v>164</v>
      </c>
      <c r="SP651" s="203" t="s">
        <v>69</v>
      </c>
      <c r="SQ651" s="10">
        <f>SO651*1.1</f>
        <v>180.4</v>
      </c>
      <c r="SR651" s="10"/>
      <c r="SS651" s="273"/>
      <c r="ST651" s="203" t="s">
        <v>109</v>
      </c>
      <c r="SU651" s="276" t="s">
        <v>2551</v>
      </c>
      <c r="SW651" s="204"/>
      <c r="SX651" s="204">
        <f>VLOOKUP(SU651,$A$681:$F$2408,6,FALSE)</f>
        <v>187</v>
      </c>
      <c r="SY651" s="203" t="s">
        <v>69</v>
      </c>
      <c r="SZ651" s="10">
        <f>SX651*1.1</f>
        <v>205.70000000000002</v>
      </c>
      <c r="TA651" s="10"/>
      <c r="TB651" s="273"/>
      <c r="TC651" s="203" t="s">
        <v>109</v>
      </c>
      <c r="TD651" s="421" t="s">
        <v>590</v>
      </c>
      <c r="TF651" s="204"/>
      <c r="TG651" s="204">
        <f>VLOOKUP(TD651,$A$681:$F$2408,6,FALSE)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VLOOKUP(TM651,$A$681:$F$2408,6,FALSE)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2586</v>
      </c>
      <c r="TX651" s="204"/>
      <c r="TY651" s="204">
        <f>VLOOKUP(TV651,$A$681:$F$2408,6,FALSE)</f>
        <v>13</v>
      </c>
      <c r="TZ651" s="203" t="s">
        <v>69</v>
      </c>
      <c r="UA651" s="10">
        <f>TY651*1.1</f>
        <v>14.3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VLOOKUP(UE651,$A$681:$F$2408,6,FALSE)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VLOOKUP(UN651,$A$681:$F$2408,6,FALSE)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VLOOKUP(UW651,$A$681:$F$2408,6,FALSE)</f>
        <v>75</v>
      </c>
      <c r="VA651" s="203" t="s">
        <v>69</v>
      </c>
      <c r="VB651" s="10">
        <f>UZ651*1.1</f>
        <v>82.5</v>
      </c>
      <c r="VC651" s="10"/>
      <c r="VD651" s="273"/>
      <c r="VE651" s="203" t="s">
        <v>109</v>
      </c>
      <c r="VF651" s="276" t="s">
        <v>2072</v>
      </c>
      <c r="VH651" s="204"/>
      <c r="VI651" s="204">
        <f>VLOOKUP(VF651,$A$681:$F$2408,6,FALSE)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VLOOKUP(VO651,$A$681:$F$2408,6,FALSE)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VLOOKUP(VX651,$A$681:$F$2408,6,FALSE)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2777</v>
      </c>
      <c r="WI651" s="204"/>
      <c r="WJ651" s="204">
        <f>VLOOKUP(WG651,$A$681:$F$2408,6,FALSE)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VLOOKUP(WP651,$A$681:$F$2408,6,FALSE)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VLOOKUP(WY651,$A$681:$F$2408,6,FALSE)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VLOOKUP(XH651,$A$681:$F$2408,6,FALSE)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1265</v>
      </c>
      <c r="XS651" s="204"/>
      <c r="XT651" s="204">
        <f>VLOOKUP(XQ651,$A$681:$F$2408,6,FALSE)</f>
        <v>97</v>
      </c>
      <c r="XU651" s="203" t="s">
        <v>69</v>
      </c>
      <c r="XV651" s="10">
        <f>XT651*1.1</f>
        <v>106.7</v>
      </c>
      <c r="XW651" s="10"/>
      <c r="XX651" s="273"/>
      <c r="XY651" s="203" t="s">
        <v>109</v>
      </c>
      <c r="XZ651" s="276" t="s">
        <v>2683</v>
      </c>
      <c r="YB651" s="204"/>
      <c r="YC651" s="204">
        <f>VLOOKUP(XZ651,$A$681:$F$2408,6,FALSE)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VLOOKUP(YI651,$A$681:$F$2408,6,FALSE)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VLOOKUP(YR651,$A$681:$F$2408,6,FALSE)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2785</v>
      </c>
      <c r="ZC651" s="204"/>
      <c r="ZD651" s="204">
        <f>VLOOKUP(ZA651,$A$681:$F$2408,6,FALSE)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676</v>
      </c>
      <c r="ZL651" s="204"/>
      <c r="ZM651" s="204">
        <f>VLOOKUP(ZJ651,$A$681:$F$2408,6,FALSE)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VLOOKUP(ZS651,$A$681:$F$2408,6,FALSE)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2586</v>
      </c>
      <c r="AAD651" s="204"/>
      <c r="AAE651" s="204">
        <f>VLOOKUP(AAB651,$A$681:$F$2408,6,FALSE)</f>
        <v>13</v>
      </c>
      <c r="AAF651" s="203" t="s">
        <v>69</v>
      </c>
      <c r="AAG651" s="10">
        <f>AAE651*1.1</f>
        <v>14.3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VLOOKUP(AAK651,$A$681:$F$2408,6,FALSE)</f>
        <v>75</v>
      </c>
      <c r="AAO651" s="203" t="s">
        <v>69</v>
      </c>
      <c r="AAP651" s="10">
        <f>AAN651*1.1</f>
        <v>82.5</v>
      </c>
      <c r="AAQ651" s="10"/>
      <c r="AAR651" s="273"/>
      <c r="AAS651" s="203" t="s">
        <v>109</v>
      </c>
      <c r="AAT651" s="276" t="s">
        <v>2342</v>
      </c>
      <c r="AAV651" s="204"/>
      <c r="AAW651" s="204">
        <f>VLOOKUP(AAT651,$A$681:$F$2408,6,FALSE)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VLOOKUP(ABC651,$A$681:$F$2408,6,FALSE)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VLOOKUP(ABL651,$A$681:$F$2408,6,FALSE)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VLOOKUP(ABU651,$A$681:$F$2408,6,FALSE)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VLOOKUP(ACD651,$A$681:$F$2408,6,FALSE)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VLOOKUP(ACM651,$A$681:$F$2408,6,FALSE)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VLOOKUP(ACV651,$A$681:$F$2408,6,FALSE)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VLOOKUP(ADE651,$A$681:$F$2408,6,FALSE)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VLOOKUP(ADN651,$A$681:$F$2408,6,FALSE)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VLOOKUP(ADW651,$A$681:$F$2408,6,FALSE)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VLOOKUP(AEF651,$A$681:$F$2408,6,FALSE)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VLOOKUP(AEO651,$A$681:$F$2408,6,FALSE)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VLOOKUP(AEX651,$A$681:$F$2408,6,FALSE)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VLOOKUP(AFG651,$A$681:$F$2408,6,FALSE)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VLOOKUP(AFP651,$A$681:$F$2408,6,FALSE)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VLOOKUP(AFY651,$A$681:$F$2408,6,FALSE)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VLOOKUP(AGH651,$A$681:$F$2408,6,FALSE)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VLOOKUP(AGQ651,$A$681:$F$2408,6,FALSE)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VLOOKUP(AGZ651,$A$681:$F$2408,6,FALSE)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VLOOKUP(AHI651,$A$681:$F$2408,6,FALSE)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2550</v>
      </c>
      <c r="AHT651" s="204"/>
      <c r="AHU651" s="204">
        <f>VLOOKUP(AHR651,$A$681:$F$2408,6,FALSE)</f>
        <v>164</v>
      </c>
      <c r="AHV651" s="203" t="s">
        <v>69</v>
      </c>
      <c r="AHW651" s="10">
        <f>AHU651*1.1</f>
        <v>180.4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VLOOKUP(AIA651,$A$681:$F$2408,6,FALSE)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VLOOKUP(AIJ651,$A$681:$F$2408,6,FALSE)</f>
        <v>15</v>
      </c>
      <c r="AIN651" s="203" t="s">
        <v>69</v>
      </c>
      <c r="AIO651" s="10">
        <f>AIM651*1.1</f>
        <v>16.5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VLOOKUP(AIS651,$A$681:$F$2408,6,FALSE)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VLOOKUP(AJB651,$A$681:$F$2408,6,FALSE)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VLOOKUP(AJK651,$A$681:$F$2408,6,FALSE)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632</v>
      </c>
      <c r="AJV651" s="204"/>
      <c r="AJW651" s="204">
        <f>VLOOKUP(AJT651,$A$681:$F$2408,6,FALSE)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2096</v>
      </c>
      <c r="AKE651" s="204"/>
      <c r="AKF651" s="204">
        <f>VLOOKUP(AKC651,$A$681:$F$2408,6,FALSE)</f>
        <v>2</v>
      </c>
      <c r="AKG651" s="203" t="s">
        <v>69</v>
      </c>
      <c r="AKH651" s="10">
        <f>AKF651*1.1</f>
        <v>2.2000000000000002</v>
      </c>
      <c r="AKI651" s="10"/>
      <c r="AKJ651" s="273"/>
      <c r="AKK651" s="203" t="s">
        <v>109</v>
      </c>
      <c r="AKL651" s="276" t="s">
        <v>2600</v>
      </c>
      <c r="AKN651" s="204"/>
      <c r="AKO651" s="204">
        <f>VLOOKUP(AKL651,$A$681:$F$2408,6,FALSE)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2096</v>
      </c>
      <c r="AKW651" s="204"/>
      <c r="AKX651" s="204">
        <f>VLOOKUP(AKU651,$A$681:$F$2408,6,FALSE)</f>
        <v>2</v>
      </c>
      <c r="AKY651" s="203" t="s">
        <v>69</v>
      </c>
      <c r="AKZ651" s="10">
        <f>AKX651*1.1</f>
        <v>2.2000000000000002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VLOOKUP(ALD651,$A$681:$F$2408,6,FALSE)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2630</v>
      </c>
      <c r="ALO651" s="204"/>
      <c r="ALP651" s="204">
        <f>VLOOKUP(ALM651,$A$681:$F$2408,6,FALSE)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VLOOKUP(ALV651,$A$681:$F$2408,6,FALSE)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VLOOKUP(AME651,$A$681:$F$2408,6,FALSE)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VLOOKUP(AMN651,$A$681:$F$2408,6,FALSE)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VLOOKUP(AMW651,$A$681:$F$2408,6,FALSE)</f>
        <v>164</v>
      </c>
      <c r="ANA651" s="203" t="s">
        <v>69</v>
      </c>
      <c r="ANB651" s="10">
        <f>AMZ651*1.1</f>
        <v>180.4</v>
      </c>
      <c r="ANC651" s="10"/>
      <c r="AND651" s="273"/>
      <c r="ANE651" s="203" t="s">
        <v>109</v>
      </c>
      <c r="ANF651" s="276" t="s">
        <v>2096</v>
      </c>
      <c r="ANH651" s="204"/>
      <c r="ANI651" s="204">
        <f>VLOOKUP(ANF651,$A$681:$F$2408,6,FALSE)</f>
        <v>2</v>
      </c>
      <c r="ANJ651" s="203" t="s">
        <v>69</v>
      </c>
      <c r="ANK651" s="10">
        <f>ANI651*1.1</f>
        <v>2.2000000000000002</v>
      </c>
      <c r="ANL651" s="10"/>
      <c r="ANM651" s="273"/>
      <c r="ANN651" s="203" t="s">
        <v>109</v>
      </c>
      <c r="ANO651" s="276" t="s">
        <v>2630</v>
      </c>
      <c r="ANQ651" s="204"/>
      <c r="ANR651" s="204">
        <f>VLOOKUP(ANO651,$A$681:$F$2408,6,FALSE)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VLOOKUP(ANX651,$A$681:$F$2408,6,FALSE)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2777</v>
      </c>
      <c r="AOI651" s="204"/>
      <c r="AOJ651" s="204">
        <f>VLOOKUP(AOG651,$A$681:$F$2408,6,FALSE)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VLOOKUP(AOP651,$A$681:$F$2408,6,FALSE)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2081</v>
      </c>
      <c r="APA651" s="204"/>
      <c r="APB651" s="204">
        <f>VLOOKUP(AOY651,$A$681:$F$2408,6,FALSE)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VLOOKUP(APH651,$A$681:$F$2408,6,FALSE)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VLOOKUP(APQ651,$A$681:$F$2408,6,FALSE)</f>
        <v>169</v>
      </c>
      <c r="APU651" s="203" t="s">
        <v>69</v>
      </c>
      <c r="APV651" s="10">
        <f>APT651*1.1</f>
        <v>185.9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VLOOKUP(APZ651,$A$681:$F$2408,6,FALSE)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532</v>
      </c>
      <c r="I652" s="267"/>
      <c r="J652" s="203"/>
      <c r="K652" s="407"/>
      <c r="M652" s="203"/>
      <c r="N652" s="203"/>
      <c r="O652" s="203"/>
      <c r="P652" s="10"/>
      <c r="Q652" s="10">
        <f>SUM(P647:P651)</f>
        <v>1056</v>
      </c>
      <c r="R652" s="267"/>
      <c r="S652" s="203"/>
      <c r="T652" s="264"/>
      <c r="V652" s="203"/>
      <c r="W652" s="203"/>
      <c r="X652" s="203"/>
      <c r="Y652" s="10"/>
      <c r="Z652" s="10">
        <f>SUM(Y647:Y651)</f>
        <v>475.90000000000003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583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1380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659.59999999999991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794.10000000000014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612.5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660.4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837.19999999999993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292.89999999999998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722.7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702.7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367.09999999999997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112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1112.2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424.30000000000007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577.4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788.1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302.8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238.39999999999995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154.6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51.199999999999996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1125.7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256.40000000000003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724.3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919.3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572.20000000000005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476.6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654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283.7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374.1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95.500000000000014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308.3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239.05000000000004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862.30000000000007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468.4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419.00000000000006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314.20000000000005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287.2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426.3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301.3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582.29999999999995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584.40000000000009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386.8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567.29999999999995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470.69999999999993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445.00000000000006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871.09999999999991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672.6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719.30000000000007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452.20000000000005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333.79999999999995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567.4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429.8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216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219.40000000000003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424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699.69999999999993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692.5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971.9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265.10000000000002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898.19999999999993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52.599999999999994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113.89999999999999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132.6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391.9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234.29999999999998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303.2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120.3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612.90000000000009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521.5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730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223.7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306.20000000000005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101.30000000000001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49.7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310.40000000000003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514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296.7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714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85.600000000000009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340.9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132.6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685.7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397.7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142.4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709.9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65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763.09999999999991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150.29999999999998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417.3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289.3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1209.9000000000001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259.29999999999995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281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676.8</v>
      </c>
      <c r="AQG652" s="273"/>
    </row>
    <row r="653" spans="1:1125" s="14" customFormat="1" ht="15">
      <c r="A653" s="203" t="s">
        <v>110</v>
      </c>
      <c r="B653" s="276" t="s">
        <v>2776</v>
      </c>
      <c r="D653" s="283">
        <f>IF(C653="Kopman",2,1)</f>
        <v>1</v>
      </c>
      <c r="E653" s="204">
        <f>VLOOKUP(B653,$A$681:$F$2408,6,FALSE)</f>
        <v>66</v>
      </c>
      <c r="F653" s="203" t="s">
        <v>61</v>
      </c>
      <c r="G653" s="10">
        <f>E653*1.5</f>
        <v>99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VLOOKUP(K653,$A$681:$F$2408,6,FALSE)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2776</v>
      </c>
      <c r="V653" s="283">
        <f>IF(U653="Kopman",2,1)</f>
        <v>1</v>
      </c>
      <c r="W653" s="204">
        <f>VLOOKUP(T653,$A$681:$F$2408,6,FALSE)</f>
        <v>66</v>
      </c>
      <c r="X653" s="203" t="s">
        <v>61</v>
      </c>
      <c r="Y653" s="10">
        <f>W653*1.5*V653</f>
        <v>99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VLOOKUP(AC653,$A$681:$F$2408,6,FALSE)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VLOOKUP(AL653,$A$681:$F$2408,6,FALSE)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VLOOKUP(AU653,$A$681:$F$2408,6,FALSE)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2082</v>
      </c>
      <c r="BF653" s="283">
        <f>IF(BE653="Kopman",2,1)</f>
        <v>1</v>
      </c>
      <c r="BG653" s="204">
        <f>VLOOKUP(BD653,$A$681:$F$2408,6,FALSE)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VLOOKUP(BM653,$A$681:$F$2408,6,FALSE)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VLOOKUP(BV653,$A$681:$F$2408,6,FALSE)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2776</v>
      </c>
      <c r="CG653" s="283">
        <f>IF(CF653="Kopman",2,1)</f>
        <v>1</v>
      </c>
      <c r="CH653" s="204">
        <f>VLOOKUP(CE653,$A$681:$F$2408,6,FALSE)</f>
        <v>66</v>
      </c>
      <c r="CI653" s="203" t="s">
        <v>61</v>
      </c>
      <c r="CJ653" s="10">
        <f>CH653*1.5*CG653</f>
        <v>99</v>
      </c>
      <c r="CK653" s="10"/>
      <c r="CL653" s="267"/>
      <c r="CM653" s="203" t="s">
        <v>110</v>
      </c>
      <c r="CN653" s="409" t="s">
        <v>2776</v>
      </c>
      <c r="CO653" s="408" t="s">
        <v>2017</v>
      </c>
      <c r="CP653" s="283">
        <f>IF(CO653="Kopman",2,1)</f>
        <v>2</v>
      </c>
      <c r="CQ653" s="204">
        <f>VLOOKUP(CN653,$A$681:$F$2408,6,FALSE)</f>
        <v>66</v>
      </c>
      <c r="CR653" s="203" t="s">
        <v>61</v>
      </c>
      <c r="CS653" s="10">
        <f>CQ653*1.5*CP653</f>
        <v>198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VLOOKUP(CW653,$A$681:$F$2408,6,FALSE)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VLOOKUP(DF653,$A$681:$F$2408,6,FALSE)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VLOOKUP(DO653,$A$681:$F$2408,6,FALSE)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VLOOKUP(DX653,$A$681:$F$2408,6,FALSE)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VLOOKUP(EG653,$A$681:$F$2408,6,FALSE)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2082</v>
      </c>
      <c r="ER653" s="283">
        <f>IF(EQ653="Kopman",2,1)</f>
        <v>1</v>
      </c>
      <c r="ES653" s="204">
        <f>VLOOKUP(EP653,$A$681:$F$2408,6,FALSE)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VLOOKUP(EY653,$A$681:$F$2408,6,FALSE)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14" t="s">
        <v>846</v>
      </c>
      <c r="FJ653" s="283">
        <f>IF(FI653="Kopman",2,1)</f>
        <v>1</v>
      </c>
      <c r="FK653" s="204">
        <f>VLOOKUP(FH653,$A$681:$F$2408,6,FALSE)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2082</v>
      </c>
      <c r="FS653" s="283">
        <f>IF(FR653="Kopman",2,1)</f>
        <v>1</v>
      </c>
      <c r="FT653" s="204">
        <f>VLOOKUP(FQ653,$A$681:$F$2408,6,FALSE)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2776</v>
      </c>
      <c r="GB653" s="283">
        <f>IF(GA653="Kopman",2,1)</f>
        <v>1</v>
      </c>
      <c r="GC653" s="204">
        <f>VLOOKUP(FZ653,$A$681:$F$2408,6,FALSE)</f>
        <v>66</v>
      </c>
      <c r="GD653" s="203" t="s">
        <v>61</v>
      </c>
      <c r="GE653" s="10">
        <f>GC653*1.5*GB653</f>
        <v>99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VLOOKUP(GI653,$A$681:$F$2408,6,FALSE)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2669</v>
      </c>
      <c r="GT653" s="283">
        <f>IF(GS653="Kopman",2,1)</f>
        <v>1</v>
      </c>
      <c r="GU653" s="204">
        <f>VLOOKUP(GR653,$A$681:$F$2408,6,FALSE)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VLOOKUP(HA653,$A$681:$F$2408,6,FALSE)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VLOOKUP(HJ653,$A$681:$F$2408,6,FALSE)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VLOOKUP(HS653,$A$681:$F$2408,6,FALSE)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VLOOKUP(IB653,$A$681:$F$2408,6,FALSE)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VLOOKUP(IK653,$A$681:$F$2408,6,FALSE)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VLOOKUP(IT653,$A$681:$F$2408,6,FALSE)</f>
        <v>8</v>
      </c>
      <c r="IX653" s="203" t="s">
        <v>61</v>
      </c>
      <c r="IY653" s="10">
        <f>IW653*1.5*IV653</f>
        <v>12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VLOOKUP(JC653,$A$681:$F$2408,6,FALSE)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2055</v>
      </c>
      <c r="JN653" s="283">
        <f>IF(JM653="Kopman",2,1)</f>
        <v>1</v>
      </c>
      <c r="JO653" s="204">
        <f>VLOOKUP(JL653,$A$681:$F$2408,6,FALSE)</f>
        <v>69</v>
      </c>
      <c r="JP653" s="203" t="s">
        <v>61</v>
      </c>
      <c r="JQ653" s="10">
        <f>JO653*1.5*JN653</f>
        <v>103.5</v>
      </c>
      <c r="JR653" s="10"/>
      <c r="JS653" s="267"/>
      <c r="JT653" s="203" t="s">
        <v>110</v>
      </c>
      <c r="JU653" s="276" t="s">
        <v>2669</v>
      </c>
      <c r="JW653" s="283">
        <f>IF(JV653="Kopman",2,1)</f>
        <v>1</v>
      </c>
      <c r="JX653" s="204">
        <f>VLOOKUP(JU653,$A$681:$F$2408,6,FALSE)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2056</v>
      </c>
      <c r="KF653" s="283">
        <f>IF(KE653="Kopman",2,1)</f>
        <v>1</v>
      </c>
      <c r="KG653" s="204">
        <f>VLOOKUP(KD653,$A$681:$F$2408,6,FALSE)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VLOOKUP(KM653,$A$681:$F$2408,6,FALSE)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2514</v>
      </c>
      <c r="KX653" s="283">
        <f>IF(KW653="Kopman",2,1)</f>
        <v>1</v>
      </c>
      <c r="KY653" s="204">
        <f>VLOOKUP(KV653,$A$681:$F$2408,6,FALSE)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VLOOKUP(LE653,$A$681:$F$2408,6,FALSE)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VLOOKUP(LN653,$A$681:$F$2408,6,FALSE)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VLOOKUP(LW653,$A$681:$F$2408,6,FALSE)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VLOOKUP(MF653,$A$681:$F$2408,6,FALSE)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2090</v>
      </c>
      <c r="MQ653" s="283">
        <f>IF(MP653="Kopman",2,1)</f>
        <v>1</v>
      </c>
      <c r="MR653" s="204">
        <f>VLOOKUP(MO653,$A$681:$F$2408,6,FALSE)</f>
        <v>26</v>
      </c>
      <c r="MS653" s="203" t="s">
        <v>61</v>
      </c>
      <c r="MT653" s="10">
        <f>MR653*1.5*MQ653</f>
        <v>39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VLOOKUP(MX653,$A$681:$F$2408,6,FALSE)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VLOOKUP(NG653,$A$681:$F$2408,6,FALSE)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17" t="s">
        <v>846</v>
      </c>
      <c r="NR653" s="283">
        <f>IF(NQ653="Kopman",2,1)</f>
        <v>1</v>
      </c>
      <c r="NS653" s="204">
        <f>VLOOKUP(NP653,$A$681:$F$2408,6,FALSE)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VLOOKUP(NY653,$A$681:$F$2408,6,FALSE)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VLOOKUP(OH653,$A$681:$F$2408,6,FALSE)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17" t="s">
        <v>2073</v>
      </c>
      <c r="OS653" s="283">
        <f>IF(OR653="Kopman",2,1)</f>
        <v>1</v>
      </c>
      <c r="OT653" s="204">
        <f>VLOOKUP(OQ653,$A$681:$F$2408,6,FALSE)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458</v>
      </c>
      <c r="PB653" s="283">
        <f>IF(PA653="Kopman",2,1)</f>
        <v>1</v>
      </c>
      <c r="PC653" s="204">
        <f>VLOOKUP(OZ653,$A$681:$F$2408,6,FALSE)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2776</v>
      </c>
      <c r="PK653" s="283">
        <f>IF(PJ653="Kopman",2,1)</f>
        <v>1</v>
      </c>
      <c r="PL653" s="204">
        <f>VLOOKUP(PI653,$A$681:$F$2408,6,FALSE)</f>
        <v>66</v>
      </c>
      <c r="PM653" s="203" t="s">
        <v>61</v>
      </c>
      <c r="PN653" s="10">
        <f>PL653*1.5*PK653</f>
        <v>99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VLOOKUP(PR653,$A$681:$F$2408,6,FALSE)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VLOOKUP(QA653,$A$681:$F$2408,6,FALSE)</f>
        <v>102</v>
      </c>
      <c r="QE653" s="203" t="s">
        <v>61</v>
      </c>
      <c r="QF653" s="10">
        <f>QD653*1.5*QC653</f>
        <v>153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VLOOKUP(QJ653,$A$681:$F$2408,6,FALSE)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VLOOKUP(QS653,$A$681:$F$2408,6,FALSE)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VLOOKUP(RB653,$A$681:$F$2408,6,FALSE)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VLOOKUP(RK653,$A$681:$F$2408,6,FALSE)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VLOOKUP(RT653,$A$681:$F$2408,6,FALSE)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VLOOKUP(SC653,$A$681:$F$2408,6,FALSE)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VLOOKUP(SL653,$A$681:$F$2408,6,FALSE)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VLOOKUP(SU653,$A$681:$F$2408,6,FALSE)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636</v>
      </c>
      <c r="TF653" s="283">
        <f>IF(TE653="Kopman",2,1)</f>
        <v>1</v>
      </c>
      <c r="TG653" s="204">
        <f>VLOOKUP(TD653,$A$681:$F$2408,6,FALSE)</f>
        <v>8</v>
      </c>
      <c r="TH653" s="203" t="s">
        <v>61</v>
      </c>
      <c r="TI653" s="10">
        <f>TG653*1.5</f>
        <v>12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VLOOKUP(TM653,$A$681:$F$2408,6,FALSE)</f>
        <v>80</v>
      </c>
      <c r="TQ653" s="203" t="s">
        <v>61</v>
      </c>
      <c r="TR653" s="10">
        <f>TP653*1.5*TO653</f>
        <v>120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VLOOKUP(TV653,$A$681:$F$2408,6,FALSE)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VLOOKUP(UE653,$A$681:$F$2408,6,FALSE)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VLOOKUP(UN653,$A$681:$F$2408,6,FALSE)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2090</v>
      </c>
      <c r="UY653" s="283">
        <f>IF(UX653="Kopman",2,1)</f>
        <v>1</v>
      </c>
      <c r="UZ653" s="204">
        <f>VLOOKUP(UW653,$A$681:$F$2408,6,FALSE)</f>
        <v>26</v>
      </c>
      <c r="VA653" s="203" t="s">
        <v>61</v>
      </c>
      <c r="VB653" s="10">
        <f>UZ653*1.5*UY653</f>
        <v>39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VLOOKUP(VF653,$A$681:$F$2408,6,FALSE)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VLOOKUP(VO653,$A$681:$F$2408,6,FALSE)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VLOOKUP(VX653,$A$681:$F$2408,6,FALSE)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VLOOKUP(WG653,$A$681:$F$2408,6,FALSE)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VLOOKUP(WP653,$A$681:$F$2408,6,FALSE)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VLOOKUP(WY653,$A$681:$F$2408,6,FALSE)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2802</v>
      </c>
      <c r="XJ653" s="283">
        <f>IF(XI653="Kopman",2,1)</f>
        <v>1</v>
      </c>
      <c r="XK653" s="204">
        <f>VLOOKUP(XH653,$A$681:$F$2408,6,FALSE)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VLOOKUP(XQ653,$A$681:$F$2408,6,FALSE)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VLOOKUP(XZ653,$A$681:$F$2408,6,FALSE)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VLOOKUP(YI653,$A$681:$F$2408,6,FALSE)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VLOOKUP(YR653,$A$681:$F$2408,6,FALSE)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568</v>
      </c>
      <c r="ZC653" s="283">
        <f>IF(ZB653="Kopman",2,1)</f>
        <v>1</v>
      </c>
      <c r="ZD653" s="204">
        <f>VLOOKUP(ZA653,$A$681:$F$2408,6,FALSE)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VLOOKUP(ZJ653,$A$681:$F$2408,6,FALSE)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VLOOKUP(ZS653,$A$681:$F$2408,6,FALSE)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VLOOKUP(AAB653,$A$681:$F$2408,6,FALSE)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2642</v>
      </c>
      <c r="AAM653" s="283">
        <f>IF(AAL653="Kopman",2,1)</f>
        <v>1</v>
      </c>
      <c r="AAN653" s="204">
        <f>VLOOKUP(AAK653,$A$681:$F$2408,6,FALSE)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VLOOKUP(AAT653,$A$681:$F$2408,6,FALSE)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VLOOKUP(ABC653,$A$681:$F$2408,6,FALSE)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VLOOKUP(ABL653,$A$681:$F$2408,6,FALSE)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846</v>
      </c>
      <c r="ABV653" s="408" t="s">
        <v>2017</v>
      </c>
      <c r="ABW653" s="283">
        <f>IF(ABV653="Kopman",2,1)</f>
        <v>2</v>
      </c>
      <c r="ABX653" s="204">
        <f>VLOOKUP(ABU653,$A$681:$F$2408,6,FALSE)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VLOOKUP(ACD653,$A$681:$F$2408,6,FALSE)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VLOOKUP(ACM653,$A$681:$F$2408,6,FALSE)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VLOOKUP(ACV653,$A$681:$F$2408,6,FALSE)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VLOOKUP(ADE653,$A$681:$F$2408,6,FALSE)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VLOOKUP(ADN653,$A$681:$F$2408,6,FALSE)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VLOOKUP(ADW653,$A$681:$F$2408,6,FALSE)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VLOOKUP(AEF653,$A$681:$F$2408,6,FALSE)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VLOOKUP(AEO653,$A$681:$F$2408,6,FALSE)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VLOOKUP(AEX653,$A$681:$F$2408,6,FALSE)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VLOOKUP(AFG653,$A$681:$F$2408,6,FALSE)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VLOOKUP(AFP653,$A$681:$F$2408,6,FALSE)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VLOOKUP(AFY653,$A$681:$F$2408,6,FALSE)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VLOOKUP(AGH653,$A$681:$F$2408,6,FALSE)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VLOOKUP(AGQ653,$A$681:$F$2408,6,FALSE)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2669</v>
      </c>
      <c r="AHB653" s="283">
        <f>IF(AHA653="Kopman",2,1)</f>
        <v>1</v>
      </c>
      <c r="AHC653" s="204">
        <f>VLOOKUP(AGZ653,$A$681:$F$2408,6,FALSE)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VLOOKUP(AHI653,$A$681:$F$2408,6,FALSE)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VLOOKUP(AHR653,$A$681:$F$2408,6,FALSE)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2802</v>
      </c>
      <c r="AIC653" s="283">
        <f>IF(AIB653="Kopman",2,1)</f>
        <v>1</v>
      </c>
      <c r="AID653" s="204">
        <f>VLOOKUP(AIA653,$A$681:$F$2408,6,FALSE)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VLOOKUP(AIJ653,$A$681:$F$2408,6,FALSE)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VLOOKUP(AIS653,$A$681:$F$2408,6,FALSE)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VLOOKUP(AJB653,$A$681:$F$2408,6,FALSE)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VLOOKUP(AJK653,$A$681:$F$2408,6,FALSE)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2669</v>
      </c>
      <c r="AJV653" s="283">
        <f>IF(AJU653="Kopman",2,1)</f>
        <v>1</v>
      </c>
      <c r="AJW653" s="204">
        <f>VLOOKUP(AJT653,$A$681:$F$2408,6,FALSE)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VLOOKUP(AKC653,$A$681:$F$2408,6,FALSE)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2776</v>
      </c>
      <c r="AKN653" s="283">
        <f>IF(AKM653="Kopman",2,1)</f>
        <v>1</v>
      </c>
      <c r="AKO653" s="204">
        <f>VLOOKUP(AKL653,$A$681:$F$2408,6,FALSE)</f>
        <v>66</v>
      </c>
      <c r="AKP653" s="203" t="s">
        <v>61</v>
      </c>
      <c r="AKQ653" s="10">
        <f>AKO653*1.5*AKN653</f>
        <v>99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VLOOKUP(AKU653,$A$681:$F$2408,6,FALSE)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VLOOKUP(ALD653,$A$681:$F$2408,6,FALSE)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VLOOKUP(ALM653,$A$681:$F$2408,6,FALSE)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VLOOKUP(ALV653,$A$681:$F$2408,6,FALSE)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VLOOKUP(AME653,$A$681:$F$2408,6,FALSE)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VLOOKUP(AMN653,$A$681:$F$2408,6,FALSE)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VLOOKUP(AMW653,$A$681:$F$2408,6,FALSE)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VLOOKUP(ANF653,$A$681:$F$2408,6,FALSE)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VLOOKUP(ANO653,$A$681:$F$2408,6,FALSE)</f>
        <v>102</v>
      </c>
      <c r="ANS653" s="203" t="s">
        <v>61</v>
      </c>
      <c r="ANT653" s="10">
        <f>ANR653*1.5*ANQ653</f>
        <v>153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VLOOKUP(ANX653,$A$681:$F$2408,6,FALSE)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VLOOKUP(AOG653,$A$681:$F$2408,6,FALSE)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VLOOKUP(AOP653,$A$681:$F$2408,6,FALSE)</f>
        <v>104</v>
      </c>
      <c r="AOT653" s="203" t="s">
        <v>61</v>
      </c>
      <c r="AOU653" s="10">
        <f>AOS653*1.5*AOR653</f>
        <v>156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VLOOKUP(AOY653,$A$681:$F$2408,6,FALSE)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VLOOKUP(APH653,$A$681:$F$2408,6,FALSE)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2082</v>
      </c>
      <c r="APS653" s="283">
        <f>IF(APR653="Kopman",2,1)</f>
        <v>1</v>
      </c>
      <c r="APT653" s="204">
        <f>VLOOKUP(APQ653,$A$681:$F$2408,6,FALSE)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VLOOKUP(APZ653,$A$681:$F$2408,6,FALSE)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VLOOKUP(B654,$A$681:$F$2408,6,FALSE)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VLOOKUP(K654,$A$681:$F$2408,6,FALSE)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2673</v>
      </c>
      <c r="V654" s="204"/>
      <c r="W654" s="204">
        <f>VLOOKUP(T654,$A$681:$F$2408,6,FALSE)</f>
        <v>13</v>
      </c>
      <c r="X654" s="203" t="s">
        <v>63</v>
      </c>
      <c r="Y654" s="10">
        <f>W654*1.4</f>
        <v>18.2</v>
      </c>
      <c r="Z654" s="10"/>
      <c r="AA654" s="267"/>
      <c r="AB654" s="203" t="s">
        <v>111</v>
      </c>
      <c r="AC654" s="276" t="s">
        <v>2776</v>
      </c>
      <c r="AE654" s="204"/>
      <c r="AF654" s="204">
        <f>VLOOKUP(AC654,$A$681:$F$2408,6,FALSE)</f>
        <v>66</v>
      </c>
      <c r="AG654" s="203" t="s">
        <v>63</v>
      </c>
      <c r="AH654" s="10">
        <f>AF654*1.4</f>
        <v>92.399999999999991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VLOOKUP(AL654,$A$681:$F$2408,6,FALSE)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VLOOKUP(AU654,$A$681:$F$2408,6,FALSE)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VLOOKUP(BD654,$A$681:$F$2408,6,FALSE)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2776</v>
      </c>
      <c r="BO654" s="204"/>
      <c r="BP654" s="204">
        <f>VLOOKUP(BM654,$A$681:$F$2408,6,FALSE)</f>
        <v>66</v>
      </c>
      <c r="BQ654" s="203" t="s">
        <v>63</v>
      </c>
      <c r="BR654" s="10">
        <f>BP654*1.4</f>
        <v>92.399999999999991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VLOOKUP(BV654,$A$681:$F$2408,6,FALSE)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2055</v>
      </c>
      <c r="CG654" s="204"/>
      <c r="CH654" s="204">
        <f>VLOOKUP(CE654,$A$681:$F$2408,6,FALSE)</f>
        <v>69</v>
      </c>
      <c r="CI654" s="203" t="s">
        <v>63</v>
      </c>
      <c r="CJ654" s="10">
        <f>CH654*1.4</f>
        <v>96.6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VLOOKUP(CN654,$A$681:$F$2408,6,FALSE)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VLOOKUP(CW654,$A$681:$F$2408,6,FALSE)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2776</v>
      </c>
      <c r="DH654" s="204"/>
      <c r="DI654" s="204">
        <f>VLOOKUP(DF654,$A$681:$F$2408,6,FALSE)</f>
        <v>66</v>
      </c>
      <c r="DJ654" s="203" t="s">
        <v>63</v>
      </c>
      <c r="DK654" s="10">
        <f>DI654*1.4</f>
        <v>92.399999999999991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VLOOKUP(DO654,$A$681:$F$2408,6,FALSE)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VLOOKUP(DX654,$A$681:$F$2408,6,FALSE)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VLOOKUP(EG654,$A$681:$F$2408,6,FALSE)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VLOOKUP(EP654,$A$681:$F$2408,6,FALSE)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2578</v>
      </c>
      <c r="FA654" s="204"/>
      <c r="FB654" s="204">
        <f>VLOOKUP(EY654,$A$681:$F$2408,6,FALSE)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4" t="s">
        <v>636</v>
      </c>
      <c r="FJ654" s="204"/>
      <c r="FK654" s="204">
        <f>VLOOKUP(FH654,$A$681:$F$2408,6,FALSE)</f>
        <v>8</v>
      </c>
      <c r="FL654" s="203" t="s">
        <v>63</v>
      </c>
      <c r="FM654" s="10">
        <f>FK654*1.4</f>
        <v>11.2</v>
      </c>
      <c r="FN654" s="10"/>
      <c r="FO654" s="267"/>
      <c r="FP654" s="203" t="s">
        <v>111</v>
      </c>
      <c r="FQ654" s="276" t="s">
        <v>2642</v>
      </c>
      <c r="FS654" s="204"/>
      <c r="FT654" s="204">
        <f>VLOOKUP(FQ654,$A$681:$F$2408,6,FALSE)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2838</v>
      </c>
      <c r="GB654" s="204"/>
      <c r="GC654" s="204">
        <f>VLOOKUP(FZ654,$A$681:$F$2408,6,FALSE)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VLOOKUP(GI654,$A$681:$F$2408,6,FALSE)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2838</v>
      </c>
      <c r="GT654" s="204"/>
      <c r="GU654" s="204">
        <f>VLOOKUP(GR654,$A$681:$F$2408,6,FALSE)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2064</v>
      </c>
      <c r="HC654" s="204"/>
      <c r="HD654" s="204">
        <f>VLOOKUP(HA654,$A$681:$F$2408,6,FALSE)</f>
        <v>50</v>
      </c>
      <c r="HE654" s="203" t="s">
        <v>63</v>
      </c>
      <c r="HF654" s="10">
        <f>HD654*1.4</f>
        <v>70</v>
      </c>
      <c r="HG654" s="10"/>
      <c r="HH654" s="267"/>
      <c r="HI654" s="203" t="s">
        <v>111</v>
      </c>
      <c r="HJ654" s="276" t="s">
        <v>2776</v>
      </c>
      <c r="HL654" s="204"/>
      <c r="HM654" s="204">
        <f>VLOOKUP(HJ654,$A$681:$F$2408,6,FALSE)</f>
        <v>66</v>
      </c>
      <c r="HN654" s="203" t="s">
        <v>63</v>
      </c>
      <c r="HO654" s="10">
        <f>HM654*1.4</f>
        <v>92.399999999999991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VLOOKUP(HS654,$A$681:$F$2408,6,FALSE)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VLOOKUP(IB654,$A$681:$F$2408,6,FALSE)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VLOOKUP(IK654,$A$681:$F$2408,6,FALSE)</f>
        <v>88</v>
      </c>
      <c r="IO654" s="203" t="s">
        <v>63</v>
      </c>
      <c r="IP654" s="10">
        <f>IN654*1.4</f>
        <v>123.19999999999999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VLOOKUP(IT654,$A$681:$F$2408,6,FALSE)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VLOOKUP(JC654,$A$681:$F$2408,6,FALSE)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VLOOKUP(JL654,$A$681:$F$2408,6,FALSE)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2064</v>
      </c>
      <c r="JW654" s="204"/>
      <c r="JX654" s="204">
        <f>VLOOKUP(JU654,$A$681:$F$2408,6,FALSE)</f>
        <v>50</v>
      </c>
      <c r="JY654" s="203" t="s">
        <v>63</v>
      </c>
      <c r="JZ654" s="10">
        <f>JX654*1.4</f>
        <v>70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VLOOKUP(KD654,$A$681:$F$2408,6,FALSE)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2090</v>
      </c>
      <c r="KO654" s="204"/>
      <c r="KP654" s="204">
        <f>VLOOKUP(KM654,$A$681:$F$2408,6,FALSE)</f>
        <v>26</v>
      </c>
      <c r="KQ654" s="203" t="s">
        <v>63</v>
      </c>
      <c r="KR654" s="10">
        <f>KP654*1.4</f>
        <v>36.4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VLOOKUP(KV654,$A$681:$F$2408,6,FALSE)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2082</v>
      </c>
      <c r="LG654" s="204"/>
      <c r="LH654" s="204">
        <f>VLOOKUP(LE654,$A$681:$F$2408,6,FALSE)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VLOOKUP(LN654,$A$681:$F$2408,6,FALSE)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VLOOKUP(LW654,$A$681:$F$2408,6,FALSE)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VLOOKUP(MF654,$A$681:$F$2408,6,FALSE)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2776</v>
      </c>
      <c r="MQ654" s="204"/>
      <c r="MR654" s="204">
        <f>VLOOKUP(MO654,$A$681:$F$2408,6,FALSE)</f>
        <v>66</v>
      </c>
      <c r="MS654" s="203" t="s">
        <v>63</v>
      </c>
      <c r="MT654" s="10">
        <f>MR654*1.4</f>
        <v>92.399999999999991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VLOOKUP(MX654,$A$681:$F$2408,6,FALSE)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VLOOKUP(NG654,$A$681:$F$2408,6,FALSE)</f>
        <v>8</v>
      </c>
      <c r="NK654" s="203" t="s">
        <v>63</v>
      </c>
      <c r="NL654" s="10">
        <f>NJ654*1.4</f>
        <v>11.2</v>
      </c>
      <c r="NM654" s="10"/>
      <c r="NN654" s="267"/>
      <c r="NO654" s="203" t="s">
        <v>111</v>
      </c>
      <c r="NP654" s="417" t="s">
        <v>479</v>
      </c>
      <c r="NR654" s="204"/>
      <c r="NS654" s="204">
        <f>VLOOKUP(NP654,$A$681:$F$2408,6,FALSE)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2073</v>
      </c>
      <c r="OA654" s="204"/>
      <c r="OB654" s="204">
        <f>VLOOKUP(NY654,$A$681:$F$2408,6,FALSE)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2316</v>
      </c>
      <c r="OJ654" s="204"/>
      <c r="OK654" s="204">
        <f>VLOOKUP(OH654,$A$681:$F$2408,6,FALSE)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17" t="s">
        <v>2679</v>
      </c>
      <c r="OS654" s="204"/>
      <c r="OT654" s="204">
        <f>VLOOKUP(OQ654,$A$681:$F$2408,6,FALSE)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619</v>
      </c>
      <c r="PB654" s="204"/>
      <c r="PC654" s="204">
        <f>VLOOKUP(OZ654,$A$681:$F$2408,6,FALSE)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2669</v>
      </c>
      <c r="PK654" s="204"/>
      <c r="PL654" s="204">
        <f>VLOOKUP(PI654,$A$681:$F$2408,6,FALSE)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VLOOKUP(PR654,$A$681:$F$2408,6,FALSE)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VLOOKUP(QA654,$A$681:$F$2408,6,FALSE)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VLOOKUP(QJ654,$A$681:$F$2408,6,FALSE)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VLOOKUP(QS654,$A$681:$F$2408,6,FALSE)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VLOOKUP(RB654,$A$681:$F$2408,6,FALSE)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VLOOKUP(RK654,$A$681:$F$2408,6,FALSE)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VLOOKUP(RT654,$A$681:$F$2408,6,FALSE)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VLOOKUP(SC654,$A$681:$F$2408,6,FALSE)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2776</v>
      </c>
      <c r="SN654" s="204"/>
      <c r="SO654" s="204">
        <f>VLOOKUP(SL654,$A$681:$F$2408,6,FALSE)</f>
        <v>66</v>
      </c>
      <c r="SP654" s="203" t="s">
        <v>63</v>
      </c>
      <c r="SQ654" s="10">
        <f>SO654*1.4</f>
        <v>92.399999999999991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VLOOKUP(SU654,$A$681:$F$2408,6,FALSE)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1" t="s">
        <v>565</v>
      </c>
      <c r="TF654" s="204"/>
      <c r="TG654" s="204">
        <f>VLOOKUP(TD654,$A$681:$F$2408,6,FALSE)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VLOOKUP(TM654,$A$681:$F$2408,6,FALSE)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2316</v>
      </c>
      <c r="TX654" s="204"/>
      <c r="TY654" s="204">
        <f>VLOOKUP(TV654,$A$681:$F$2408,6,FALSE)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VLOOKUP(UE654,$A$681:$F$2408,6,FALSE)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VLOOKUP(UN654,$A$681:$F$2408,6,FALSE)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2073</v>
      </c>
      <c r="UY654" s="204"/>
      <c r="UZ654" s="204">
        <f>VLOOKUP(UW654,$A$681:$F$2408,6,FALSE)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2132</v>
      </c>
      <c r="VH654" s="204"/>
      <c r="VI654" s="204">
        <f>VLOOKUP(VF654,$A$681:$F$2408,6,FALSE)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VLOOKUP(VO654,$A$681:$F$2408,6,FALSE)</f>
        <v>104</v>
      </c>
      <c r="VS654" s="203" t="s">
        <v>63</v>
      </c>
      <c r="VT654" s="10">
        <f>VR654*1.4</f>
        <v>145.6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VLOOKUP(VX654,$A$681:$F$2408,6,FALSE)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2578</v>
      </c>
      <c r="WI654" s="204"/>
      <c r="WJ654" s="204">
        <f>VLOOKUP(WG654,$A$681:$F$2408,6,FALSE)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VLOOKUP(WP654,$A$681:$F$2408,6,FALSE)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VLOOKUP(WY654,$A$681:$F$2408,6,FALSE)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2141</v>
      </c>
      <c r="XJ654" s="204"/>
      <c r="XK654" s="204">
        <f>VLOOKUP(XH654,$A$681:$F$2408,6,FALSE)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VLOOKUP(XQ654,$A$681:$F$2408,6,FALSE)</f>
        <v>64</v>
      </c>
      <c r="XU654" s="203" t="s">
        <v>63</v>
      </c>
      <c r="XV654" s="10">
        <f>XT654*1.4</f>
        <v>89.6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VLOOKUP(XZ654,$A$681:$F$2408,6,FALSE)</f>
        <v>104</v>
      </c>
      <c r="YD654" s="203" t="s">
        <v>63</v>
      </c>
      <c r="YE654" s="10">
        <f>YC654*1.4</f>
        <v>145.6</v>
      </c>
      <c r="YG654" s="273"/>
      <c r="YH654" s="203" t="s">
        <v>111</v>
      </c>
      <c r="YI654" s="278" t="s">
        <v>183</v>
      </c>
      <c r="YK654" s="204"/>
      <c r="YL654" s="204" t="e">
        <f>VLOOKUP(YI654,$A$681:$F$2408,6,FALSE)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VLOOKUP(YR654,$A$681:$F$2408,6,FALSE)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2082</v>
      </c>
      <c r="ZC654" s="204"/>
      <c r="ZD654" s="204">
        <f>VLOOKUP(ZA654,$A$681:$F$2408,6,FALSE)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VLOOKUP(ZJ654,$A$681:$F$2408,6,FALSE)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810</v>
      </c>
      <c r="ZU654" s="204"/>
      <c r="ZV654" s="204">
        <f>VLOOKUP(ZS654,$A$681:$F$2408,6,FALSE)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VLOOKUP(AAB654,$A$681:$F$2408,6,FALSE)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VLOOKUP(AAK654,$A$681:$F$2408,6,FALSE)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VLOOKUP(AAT654,$A$681:$F$2408,6,FALSE)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VLOOKUP(ABC654,$A$681:$F$2408,6,FALSE)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2514</v>
      </c>
      <c r="ABN654" s="204"/>
      <c r="ABO654" s="204">
        <f>VLOOKUP(ABL654,$A$681:$F$2408,6,FALSE)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2132</v>
      </c>
      <c r="ABW654" s="204"/>
      <c r="ABX654" s="204">
        <f>VLOOKUP(ABU654,$A$681:$F$2408,6,FALSE)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VLOOKUP(ACD654,$A$681:$F$2408,6,FALSE)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VLOOKUP(ACM654,$A$681:$F$2408,6,FALSE)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VLOOKUP(ACV654,$A$681:$F$2408,6,FALSE)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VLOOKUP(ADE654,$A$681:$F$2408,6,FALSE)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VLOOKUP(ADN654,$A$681:$F$2408,6,FALSE)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VLOOKUP(ADW654,$A$681:$F$2408,6,FALSE)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VLOOKUP(AEF654,$A$681:$F$2408,6,FALSE)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VLOOKUP(AEO654,$A$681:$F$2408,6,FALSE)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VLOOKUP(AEX654,$A$681:$F$2408,6,FALSE)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VLOOKUP(AFG654,$A$681:$F$2408,6,FALSE)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VLOOKUP(AFP654,$A$681:$F$2408,6,FALSE)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VLOOKUP(AFY654,$A$681:$F$2408,6,FALSE)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VLOOKUP(AGH654,$A$681:$F$2408,6,FALSE)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VLOOKUP(AGQ654,$A$681:$F$2408,6,FALSE)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VLOOKUP(AGZ654,$A$681:$F$2408,6,FALSE)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VLOOKUP(AHI654,$A$681:$F$2408,6,FALSE)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VLOOKUP(AHR654,$A$681:$F$2408,6,FALSE)</f>
        <v>102</v>
      </c>
      <c r="AHV654" s="203" t="s">
        <v>63</v>
      </c>
      <c r="AHW654" s="10">
        <f>AHU654*1.4</f>
        <v>142.79999999999998</v>
      </c>
      <c r="AHX654" s="10"/>
      <c r="AHY654" s="273"/>
      <c r="AHZ654" s="203" t="s">
        <v>111</v>
      </c>
      <c r="AIA654" s="276" t="s">
        <v>2141</v>
      </c>
      <c r="AIC654" s="204"/>
      <c r="AID654" s="204">
        <f>VLOOKUP(AIA654,$A$681:$F$2408,6,FALSE)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VLOOKUP(AIJ654,$A$681:$F$2408,6,FALSE)</f>
        <v>8</v>
      </c>
      <c r="AIN654" s="203" t="s">
        <v>63</v>
      </c>
      <c r="AIO654" s="10">
        <f>AIM654*1.4</f>
        <v>11.2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VLOOKUP(AIS654,$A$681:$F$2408,6,FALSE)</f>
        <v>104</v>
      </c>
      <c r="AIW654" s="203" t="s">
        <v>63</v>
      </c>
      <c r="AIX654" s="10">
        <f>AIV654*1.4</f>
        <v>145.6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VLOOKUP(AJB654,$A$681:$F$2408,6,FALSE)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2082</v>
      </c>
      <c r="AJM654" s="204"/>
      <c r="AJN654" s="204">
        <f>VLOOKUP(AJK654,$A$681:$F$2408,6,FALSE)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2661</v>
      </c>
      <c r="AJV654" s="204"/>
      <c r="AJW654" s="204">
        <f>VLOOKUP(AJT654,$A$681:$F$2408,6,FALSE)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VLOOKUP(AKC654,$A$681:$F$2408,6,FALSE)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VLOOKUP(AKL654,$A$681:$F$2408,6,FALSE)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VLOOKUP(AKU654,$A$681:$F$2408,6,FALSE)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VLOOKUP(ALD654,$A$681:$F$2408,6,FALSE)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2082</v>
      </c>
      <c r="ALO654" s="204"/>
      <c r="ALP654" s="204">
        <f>VLOOKUP(ALM654,$A$681:$F$2408,6,FALSE)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VLOOKUP(ALV654,$A$681:$F$2408,6,FALSE)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VLOOKUP(AME654,$A$681:$F$2408,6,FALSE)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VLOOKUP(AMN654,$A$681:$F$2408,6,FALSE)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VLOOKUP(AMW654,$A$681:$F$2408,6,FALSE)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VLOOKUP(ANF654,$A$681:$F$2408,6,FALSE)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VLOOKUP(ANO654,$A$681:$F$2408,6,FALSE)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VLOOKUP(ANX654,$A$681:$F$2408,6,FALSE)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2776</v>
      </c>
      <c r="AOI654" s="204"/>
      <c r="AOJ654" s="204">
        <f>VLOOKUP(AOG654,$A$681:$F$2408,6,FALSE)</f>
        <v>66</v>
      </c>
      <c r="AOK654" s="203" t="s">
        <v>63</v>
      </c>
      <c r="AOL654" s="10">
        <f>AOJ654*1.4</f>
        <v>92.399999999999991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VLOOKUP(AOP654,$A$681:$F$2408,6,FALSE)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2776</v>
      </c>
      <c r="APA654" s="204"/>
      <c r="APB654" s="204">
        <f>VLOOKUP(AOY654,$A$681:$F$2408,6,FALSE)</f>
        <v>66</v>
      </c>
      <c r="APC654" s="203" t="s">
        <v>63</v>
      </c>
      <c r="APD654" s="10">
        <f>APB654*1.4</f>
        <v>92.399999999999991</v>
      </c>
      <c r="APE654" s="10"/>
      <c r="APF654" s="273"/>
      <c r="APG654" s="203" t="s">
        <v>111</v>
      </c>
      <c r="APH654" s="276" t="s">
        <v>2679</v>
      </c>
      <c r="APJ654" s="204"/>
      <c r="APK654" s="204">
        <f>VLOOKUP(APH654,$A$681:$F$2408,6,FALSE)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VLOOKUP(APQ654,$A$681:$F$2408,6,FALSE)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VLOOKUP(APZ654,$A$681:$F$2408,6,FALSE)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2802</v>
      </c>
      <c r="D655" s="204"/>
      <c r="E655" s="204">
        <f>VLOOKUP(B655,$A$681:$F$2408,6,FALSE)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VLOOKUP(K655,$A$681:$F$2408,6,FALSE)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VLOOKUP(T655,$A$681:$F$2408,6,FALSE)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2082</v>
      </c>
      <c r="AE655" s="204"/>
      <c r="AF655" s="204">
        <f>VLOOKUP(AC655,$A$681:$F$2408,6,FALSE)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VLOOKUP(AL655,$A$681:$F$2408,6,FALSE)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2661</v>
      </c>
      <c r="AW655" s="204"/>
      <c r="AX655" s="204">
        <f>VLOOKUP(AU655,$A$681:$F$2408,6,FALSE)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VLOOKUP(BD655,$A$681:$F$2408,6,FALSE)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2082</v>
      </c>
      <c r="BO655" s="204"/>
      <c r="BP655" s="204">
        <f>VLOOKUP(BM655,$A$681:$F$2408,6,FALSE)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VLOOKUP(BV655,$A$681:$F$2408,6,FALSE)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VLOOKUP(CE655,$A$681:$F$2408,6,FALSE)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VLOOKUP(CN655,$A$681:$F$2408,6,FALSE)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VLOOKUP(CW655,$A$681:$F$2408,6,FALSE)</f>
        <v>104</v>
      </c>
      <c r="DA655" s="203" t="s">
        <v>65</v>
      </c>
      <c r="DB655" s="10">
        <f>CZ655*1.3</f>
        <v>135.20000000000002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VLOOKUP(DF655,$A$681:$F$2408,6,FALSE)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VLOOKUP(DO655,$A$681:$F$2408,6,FALSE)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VLOOKUP(DX655,$A$681:$F$2408,6,FALSE)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VLOOKUP(EG655,$A$681:$F$2408,6,FALSE)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VLOOKUP(EP655,$A$681:$F$2408,6,FALSE)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2776</v>
      </c>
      <c r="FA655" s="204"/>
      <c r="FB655" s="204">
        <f>VLOOKUP(EY655,$A$681:$F$2408,6,FALSE)</f>
        <v>66</v>
      </c>
      <c r="FC655" s="203" t="s">
        <v>65</v>
      </c>
      <c r="FD655" s="10">
        <f>FB655*1.3</f>
        <v>85.8</v>
      </c>
      <c r="FE655" s="10"/>
      <c r="FF655" s="267"/>
      <c r="FG655" s="203" t="s">
        <v>112</v>
      </c>
      <c r="FH655" s="414" t="s">
        <v>2055</v>
      </c>
      <c r="FJ655" s="204"/>
      <c r="FK655" s="204">
        <f>VLOOKUP(FH655,$A$681:$F$2408,6,FALSE)</f>
        <v>69</v>
      </c>
      <c r="FL655" s="203" t="s">
        <v>65</v>
      </c>
      <c r="FM655" s="10">
        <f>FK655*1.3</f>
        <v>89.7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VLOOKUP(FQ655,$A$681:$F$2408,6,FALSE)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2802</v>
      </c>
      <c r="GB655" s="204"/>
      <c r="GC655" s="204">
        <f>VLOOKUP(FZ655,$A$681:$F$2408,6,FALSE)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VLOOKUP(GI655,$A$681:$F$2408,6,FALSE)</f>
        <v>8</v>
      </c>
      <c r="GM655" s="203" t="s">
        <v>65</v>
      </c>
      <c r="GN655" s="10">
        <f>GL655*1.3</f>
        <v>10.4</v>
      </c>
      <c r="GO655" s="10"/>
      <c r="GP655" s="267"/>
      <c r="GQ655" s="203" t="s">
        <v>112</v>
      </c>
      <c r="GR655" s="276" t="s">
        <v>2702</v>
      </c>
      <c r="GT655" s="204"/>
      <c r="GU655" s="204">
        <f>VLOOKUP(GR655,$A$681:$F$2408,6,FALSE)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VLOOKUP(HA655,$A$681:$F$2408,6,FALSE)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2082</v>
      </c>
      <c r="HL655" s="204"/>
      <c r="HM655" s="204">
        <f>VLOOKUP(HJ655,$A$681:$F$2408,6,FALSE)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2316</v>
      </c>
      <c r="HU655" s="204"/>
      <c r="HV655" s="204">
        <f>VLOOKUP(HS655,$A$681:$F$2408,6,FALSE)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VLOOKUP(IB655,$A$681:$F$2408,6,FALSE)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2082</v>
      </c>
      <c r="IM655" s="204"/>
      <c r="IN655" s="204">
        <f>VLOOKUP(IK655,$A$681:$F$2408,6,FALSE)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VLOOKUP(IT655,$A$681:$F$2408,6,FALSE)</f>
        <v>102</v>
      </c>
      <c r="IX655" s="203" t="s">
        <v>65</v>
      </c>
      <c r="IY655" s="10">
        <f>IW655*1.3</f>
        <v>132.6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VLOOKUP(JC655,$A$681:$F$2408,6,FALSE)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VLOOKUP(JL655,$A$681:$F$2408,6,FALSE)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VLOOKUP(JU655,$A$681:$F$2408,6,FALSE)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VLOOKUP(KD655,$A$681:$F$2408,6,FALSE)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VLOOKUP(KM655,$A$681:$F$2408,6,FALSE)</f>
        <v>35</v>
      </c>
      <c r="KQ655" s="203" t="s">
        <v>65</v>
      </c>
      <c r="KR655" s="10">
        <f>KP655*1.3</f>
        <v>45.5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VLOOKUP(KV655,$A$681:$F$2408,6,FALSE)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VLOOKUP(LE655,$A$681:$F$2408,6,FALSE)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VLOOKUP(LN655,$A$681:$F$2408,6,FALSE)</f>
        <v>88</v>
      </c>
      <c r="LR655" s="203" t="s">
        <v>65</v>
      </c>
      <c r="LS655" s="10">
        <f>LQ655*1.3</f>
        <v>114.4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VLOOKUP(LW655,$A$681:$F$2408,6,FALSE)</f>
        <v>104</v>
      </c>
      <c r="MA655" s="203" t="s">
        <v>65</v>
      </c>
      <c r="MB655" s="10">
        <f>LZ655*1.3</f>
        <v>135.20000000000002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VLOOKUP(MF655,$A$681:$F$2408,6,FALSE)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2642</v>
      </c>
      <c r="MQ655" s="204"/>
      <c r="MR655" s="204">
        <f>VLOOKUP(MO655,$A$681:$F$2408,6,FALSE)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VLOOKUP(MX655,$A$681:$F$2408,6,FALSE)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2055</v>
      </c>
      <c r="NI655" s="204"/>
      <c r="NJ655" s="204">
        <f>VLOOKUP(NG655,$A$681:$F$2408,6,FALSE)</f>
        <v>69</v>
      </c>
      <c r="NK655" s="203" t="s">
        <v>65</v>
      </c>
      <c r="NL655" s="10">
        <f>NJ655*1.3</f>
        <v>89.7</v>
      </c>
      <c r="NM655" s="10"/>
      <c r="NN655" s="267"/>
      <c r="NO655" s="203" t="s">
        <v>112</v>
      </c>
      <c r="NP655" s="417" t="s">
        <v>654</v>
      </c>
      <c r="NR655" s="204"/>
      <c r="NS655" s="204">
        <f>VLOOKUP(NP655,$A$681:$F$2408,6,FALSE)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2514</v>
      </c>
      <c r="OA655" s="204"/>
      <c r="OB655" s="204">
        <f>VLOOKUP(NY655,$A$681:$F$2408,6,FALSE)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VLOOKUP(OH655,$A$681:$F$2408,6,FALSE)</f>
        <v>102</v>
      </c>
      <c r="OL655" s="203" t="s">
        <v>65</v>
      </c>
      <c r="OM655" s="10">
        <f>OK655*1.3</f>
        <v>132.6</v>
      </c>
      <c r="ON655" s="10"/>
      <c r="OO655" s="267"/>
      <c r="OP655" s="203" t="s">
        <v>112</v>
      </c>
      <c r="OQ655" s="417" t="s">
        <v>2090</v>
      </c>
      <c r="OS655" s="204"/>
      <c r="OT655" s="204">
        <f>VLOOKUP(OQ655,$A$681:$F$2408,6,FALSE)</f>
        <v>26</v>
      </c>
      <c r="OU655" s="203" t="s">
        <v>65</v>
      </c>
      <c r="OV655" s="10">
        <f>OT655*1.3</f>
        <v>33.800000000000004</v>
      </c>
      <c r="OW655" s="10"/>
      <c r="OX655" s="267"/>
      <c r="OY655" s="203" t="s">
        <v>112</v>
      </c>
      <c r="OZ655" s="421" t="s">
        <v>2669</v>
      </c>
      <c r="PB655" s="204"/>
      <c r="PC655" s="204">
        <f>VLOOKUP(OZ655,$A$681:$F$2408,6,FALSE)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VLOOKUP(PI655,$A$681:$F$2408,6,FALSE)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VLOOKUP(PR655,$A$681:$F$2408,6,FALSE)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VLOOKUP(QA655,$A$681:$F$2408,6,FALSE)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VLOOKUP(QJ655,$A$681:$F$2408,6,FALSE)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VLOOKUP(QS655,$A$681:$F$2408,6,FALSE)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VLOOKUP(RB655,$A$681:$F$2408,6,FALSE)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VLOOKUP(RK655,$A$681:$F$2408,6,FALSE)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VLOOKUP(RT655,$A$681:$F$2408,6,FALSE)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2082</v>
      </c>
      <c r="SE655" s="204"/>
      <c r="SF655" s="204">
        <f>VLOOKUP(SC655,$A$681:$F$2408,6,FALSE)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2082</v>
      </c>
      <c r="SN655" s="204"/>
      <c r="SO655" s="204">
        <f>VLOOKUP(SL655,$A$681:$F$2408,6,FALSE)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VLOOKUP(SU655,$A$681:$F$2408,6,FALSE)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2082</v>
      </c>
      <c r="TF655" s="204"/>
      <c r="TG655" s="204">
        <f>VLOOKUP(TD655,$A$681:$F$2408,6,FALSE)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2838</v>
      </c>
      <c r="TO655" s="204"/>
      <c r="TP655" s="204">
        <f>VLOOKUP(TM655,$A$681:$F$2408,6,FALSE)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2056</v>
      </c>
      <c r="TX655" s="204"/>
      <c r="TY655" s="204">
        <f>VLOOKUP(TV655,$A$681:$F$2408,6,FALSE)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VLOOKUP(UE655,$A$681:$F$2408,6,FALSE)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2776</v>
      </c>
      <c r="UP655" s="204"/>
      <c r="UQ655" s="204">
        <f>VLOOKUP(UN655,$A$681:$F$2408,6,FALSE)</f>
        <v>66</v>
      </c>
      <c r="UR655" s="203" t="s">
        <v>65</v>
      </c>
      <c r="US655" s="10">
        <f>UQ655*1.3</f>
        <v>85.8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VLOOKUP(UW655,$A$681:$F$2408,6,FALSE)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VLOOKUP(VF655,$A$681:$F$2408,6,FALSE)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VLOOKUP(VO655,$A$681:$F$2408,6,FALSE)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VLOOKUP(VX655,$A$681:$F$2408,6,FALSE)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VLOOKUP(WG655,$A$681:$F$2408,6,FALSE)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VLOOKUP(WP655,$A$681:$F$2408,6,FALSE)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VLOOKUP(WY655,$A$681:$F$2408,6,FALSE)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VLOOKUP(XH655,$A$681:$F$2408,6,FALSE)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VLOOKUP(XQ655,$A$681:$F$2408,6,FALSE)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VLOOKUP(XZ655,$A$681:$F$2408,6,FALSE)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VLOOKUP(YI655,$A$681:$F$2408,6,FALSE)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VLOOKUP(YR655,$A$681:$F$2408,6,FALSE)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619</v>
      </c>
      <c r="ZC655" s="204"/>
      <c r="ZD655" s="204">
        <f>VLOOKUP(ZA655,$A$681:$F$2408,6,FALSE)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565</v>
      </c>
      <c r="ZL655" s="204"/>
      <c r="ZM655" s="204">
        <f>VLOOKUP(ZJ655,$A$681:$F$2408,6,FALSE)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VLOOKUP(ZS655,$A$681:$F$2408,6,FALSE)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VLOOKUP(AAB655,$A$681:$F$2408,6,FALSE)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VLOOKUP(AAK655,$A$681:$F$2408,6,FALSE)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VLOOKUP(AAT655,$A$681:$F$2408,6,FALSE)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VLOOKUP(ABC655,$A$681:$F$2408,6,FALSE)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3140</v>
      </c>
      <c r="ABN655" s="204"/>
      <c r="ABO655" s="204">
        <f>VLOOKUP(ABL655,$A$681:$F$2408,6,FALSE)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VLOOKUP(ABU655,$A$681:$F$2408,6,FALSE)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VLOOKUP(ACD655,$A$681:$F$2408,6,FALSE)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VLOOKUP(ACM655,$A$681:$F$2408,6,FALSE)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VLOOKUP(ACV655,$A$681:$F$2408,6,FALSE)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VLOOKUP(ADE655,$A$681:$F$2408,6,FALSE)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VLOOKUP(ADN655,$A$681:$F$2408,6,FALSE)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VLOOKUP(ADW655,$A$681:$F$2408,6,FALSE)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VLOOKUP(AEF655,$A$681:$F$2408,6,FALSE)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VLOOKUP(AEO655,$A$681:$F$2408,6,FALSE)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VLOOKUP(AEX655,$A$681:$F$2408,6,FALSE)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VLOOKUP(AFG655,$A$681:$F$2408,6,FALSE)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VLOOKUP(AFP655,$A$681:$F$2408,6,FALSE)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VLOOKUP(AFY655,$A$681:$F$2408,6,FALSE)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VLOOKUP(AGH655,$A$681:$F$2408,6,FALSE)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VLOOKUP(AGQ655,$A$681:$F$2408,6,FALSE)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VLOOKUP(AGZ655,$A$681:$F$2408,6,FALSE)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VLOOKUP(AHI655,$A$681:$F$2408,6,FALSE)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VLOOKUP(AHR655,$A$681:$F$2408,6,FALSE)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VLOOKUP(AIA655,$A$681:$F$2408,6,FALSE)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VLOOKUP(AIJ655,$A$681:$F$2408,6,FALSE)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VLOOKUP(AIS655,$A$681:$F$2408,6,FALSE)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VLOOKUP(AJB655,$A$681:$F$2408,6,FALSE)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VLOOKUP(AJK655,$A$681:$F$2408,6,FALSE)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538</v>
      </c>
      <c r="AJV655" s="204"/>
      <c r="AJW655" s="204">
        <f>VLOOKUP(AJT655,$A$681:$F$2408,6,FALSE)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VLOOKUP(AKC655,$A$681:$F$2408,6,FALSE)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VLOOKUP(AKL655,$A$681:$F$2408,6,FALSE)</f>
        <v>102</v>
      </c>
      <c r="AKP655" s="203" t="s">
        <v>65</v>
      </c>
      <c r="AKQ655" s="10">
        <f>AKO655*1.3</f>
        <v>132.6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VLOOKUP(AKU655,$A$681:$F$2408,6,FALSE)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VLOOKUP(ALD655,$A$681:$F$2408,6,FALSE)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VLOOKUP(ALM655,$A$681:$F$2408,6,FALSE)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VLOOKUP(ALV655,$A$681:$F$2408,6,FALSE)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2725</v>
      </c>
      <c r="AMG655" s="204"/>
      <c r="AMH655" s="204">
        <f>VLOOKUP(AME655,$A$681:$F$2408,6,FALSE)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VLOOKUP(AMN655,$A$681:$F$2408,6,FALSE)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VLOOKUP(AMW655,$A$681:$F$2408,6,FALSE)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VLOOKUP(ANF655,$A$681:$F$2408,6,FALSE)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VLOOKUP(ANO655,$A$681:$F$2408,6,FALSE)</f>
        <v>88</v>
      </c>
      <c r="ANS655" s="203" t="s">
        <v>65</v>
      </c>
      <c r="ANT655" s="10">
        <f>ANR655*1.3</f>
        <v>114.4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VLOOKUP(ANX655,$A$681:$F$2408,6,FALSE)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VLOOKUP(AOG655,$A$681:$F$2408,6,FALSE)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VLOOKUP(AOP655,$A$681:$F$2408,6,FALSE)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2082</v>
      </c>
      <c r="APA655" s="204"/>
      <c r="APB655" s="204">
        <f>VLOOKUP(AOY655,$A$681:$F$2408,6,FALSE)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VLOOKUP(APH655,$A$681:$F$2408,6,FALSE)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VLOOKUP(APQ655,$A$681:$F$2408,6,FALSE)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VLOOKUP(APZ655,$A$681:$F$2408,6,FALSE)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2673</v>
      </c>
      <c r="D656" s="204"/>
      <c r="E656" s="204">
        <f>VLOOKUP(B656,$A$681:$F$2408,6,FALSE)</f>
        <v>13</v>
      </c>
      <c r="F656" s="203" t="s">
        <v>67</v>
      </c>
      <c r="G656" s="10">
        <f>E656*1.2</f>
        <v>15.6</v>
      </c>
      <c r="H656" s="10"/>
      <c r="I656" s="267"/>
      <c r="J656" s="203" t="s">
        <v>113</v>
      </c>
      <c r="K656" s="276" t="s">
        <v>2776</v>
      </c>
      <c r="M656" s="204"/>
      <c r="N656" s="204">
        <f>VLOOKUP(K656,$A$681:$F$2408,6,FALSE)</f>
        <v>66</v>
      </c>
      <c r="O656" s="203" t="s">
        <v>67</v>
      </c>
      <c r="P656" s="10">
        <f>N656*1.2</f>
        <v>79.2</v>
      </c>
      <c r="Q656" s="10"/>
      <c r="R656" s="267"/>
      <c r="S656" s="203" t="s">
        <v>113</v>
      </c>
      <c r="T656" s="276" t="s">
        <v>2802</v>
      </c>
      <c r="V656" s="204"/>
      <c r="W656" s="204">
        <f>VLOOKUP(T656,$A$681:$F$2408,6,FALSE)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VLOOKUP(AC656,$A$681:$F$2408,6,FALSE)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VLOOKUP(AL656,$A$681:$F$2408,6,FALSE)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2776</v>
      </c>
      <c r="AW656" s="204"/>
      <c r="AX656" s="204">
        <f>VLOOKUP(AU656,$A$681:$F$2408,6,FALSE)</f>
        <v>66</v>
      </c>
      <c r="AY656" s="203" t="s">
        <v>67</v>
      </c>
      <c r="AZ656" s="10">
        <f>AX656*1.2</f>
        <v>79.2</v>
      </c>
      <c r="BA656" s="10"/>
      <c r="BB656" s="267"/>
      <c r="BC656" s="203" t="s">
        <v>113</v>
      </c>
      <c r="BD656" s="276" t="s">
        <v>2776</v>
      </c>
      <c r="BF656" s="204"/>
      <c r="BG656" s="204">
        <f>VLOOKUP(BD656,$A$681:$F$2408,6,FALSE)</f>
        <v>66</v>
      </c>
      <c r="BH656" s="203" t="s">
        <v>67</v>
      </c>
      <c r="BI656" s="10">
        <f>BG656*1.2</f>
        <v>79.2</v>
      </c>
      <c r="BJ656" s="10"/>
      <c r="BK656" s="267"/>
      <c r="BL656" s="203" t="s">
        <v>113</v>
      </c>
      <c r="BM656" s="276" t="s">
        <v>2669</v>
      </c>
      <c r="BO656" s="204"/>
      <c r="BP656" s="204">
        <f>VLOOKUP(BM656,$A$681:$F$2408,6,FALSE)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VLOOKUP(BV656,$A$681:$F$2408,6,FALSE)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2082</v>
      </c>
      <c r="CG656" s="204"/>
      <c r="CH656" s="204">
        <f>VLOOKUP(CE656,$A$681:$F$2408,6,FALSE)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2669</v>
      </c>
      <c r="CP656" s="204"/>
      <c r="CQ656" s="204">
        <f>VLOOKUP(CN656,$A$681:$F$2408,6,FALSE)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VLOOKUP(CW656,$A$681:$F$2408,6,FALSE)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VLOOKUP(DF656,$A$681:$F$2408,6,FALSE)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VLOOKUP(DO656,$A$681:$F$2408,6,FALSE)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VLOOKUP(DX656,$A$681:$F$2408,6,FALSE)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VLOOKUP(EG656,$A$681:$F$2408,6,FALSE)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2514</v>
      </c>
      <c r="ER656" s="204"/>
      <c r="ES656" s="204">
        <f>VLOOKUP(EP656,$A$681:$F$2408,6,FALSE)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VLOOKUP(EY656,$A$681:$F$2408,6,FALSE)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2776</v>
      </c>
      <c r="FJ656" s="204"/>
      <c r="FK656" s="204">
        <f>VLOOKUP(FH656,$A$681:$F$2408,6,FALSE)</f>
        <v>66</v>
      </c>
      <c r="FL656" s="203" t="s">
        <v>67</v>
      </c>
      <c r="FM656" s="10">
        <f>FK656*1.2</f>
        <v>79.2</v>
      </c>
      <c r="FN656" s="10"/>
      <c r="FO656" s="267"/>
      <c r="FP656" s="203" t="s">
        <v>113</v>
      </c>
      <c r="FQ656" s="276" t="s">
        <v>2776</v>
      </c>
      <c r="FS656" s="204"/>
      <c r="FT656" s="204">
        <f>VLOOKUP(FQ656,$A$681:$F$2408,6,FALSE)</f>
        <v>66</v>
      </c>
      <c r="FU656" s="203" t="s">
        <v>67</v>
      </c>
      <c r="FV656" s="10">
        <f>FT656*1.2</f>
        <v>79.2</v>
      </c>
      <c r="FW656" s="10"/>
      <c r="FX656" s="267"/>
      <c r="FY656" s="203" t="s">
        <v>113</v>
      </c>
      <c r="FZ656" s="276" t="s">
        <v>2316</v>
      </c>
      <c r="GB656" s="204"/>
      <c r="GC656" s="204">
        <f>VLOOKUP(FZ656,$A$681:$F$2408,6,FALSE)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VLOOKUP(GI656,$A$681:$F$2408,6,FALSE)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VLOOKUP(GR656,$A$681:$F$2408,6,FALSE)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VLOOKUP(HA656,$A$681:$F$2408,6,FALSE)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VLOOKUP(HJ656,$A$681:$F$2408,6,FALSE)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VLOOKUP(HS656,$A$681:$F$2408,6,FALSE)</f>
        <v>102</v>
      </c>
      <c r="HW656" s="203" t="s">
        <v>67</v>
      </c>
      <c r="HX656" s="10">
        <f>HV656*1.2</f>
        <v>122.39999999999999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VLOOKUP(IB656,$A$681:$F$2408,6,FALSE)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VLOOKUP(IK656,$A$681:$F$2408,6,FALSE)</f>
        <v>104</v>
      </c>
      <c r="IO656" s="203" t="s">
        <v>67</v>
      </c>
      <c r="IP656" s="10">
        <f>IN656*1.2</f>
        <v>124.8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VLOOKUP(IT656,$A$681:$F$2408,6,FALSE)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VLOOKUP(JC656,$A$681:$F$2408,6,FALSE)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VLOOKUP(JL656,$A$681:$F$2408,6,FALSE)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2802</v>
      </c>
      <c r="JW656" s="204"/>
      <c r="JX656" s="204">
        <f>VLOOKUP(JU656,$A$681:$F$2408,6,FALSE)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VLOOKUP(KD656,$A$681:$F$2408,6,FALSE)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VLOOKUP(KM656,$A$681:$F$2408,6,FALSE)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VLOOKUP(KV656,$A$681:$F$2408,6,FALSE)</f>
        <v>102</v>
      </c>
      <c r="KZ656" s="203" t="s">
        <v>67</v>
      </c>
      <c r="LA656" s="10">
        <f>KY656*1.2</f>
        <v>122.39999999999999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VLOOKUP(LE656,$A$681:$F$2408,6,FALSE)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VLOOKUP(LN656,$A$681:$F$2408,6,FALSE)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VLOOKUP(LW656,$A$681:$F$2408,6,FALSE)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2776</v>
      </c>
      <c r="MH656" s="204"/>
      <c r="MI656" s="204">
        <f>VLOOKUP(MF656,$A$681:$F$2408,6,FALSE)</f>
        <v>66</v>
      </c>
      <c r="MJ656" s="203" t="s">
        <v>67</v>
      </c>
      <c r="MK656" s="10">
        <f>MI656*1.2</f>
        <v>79.2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VLOOKUP(MO656,$A$681:$F$2408,6,FALSE)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VLOOKUP(MX656,$A$681:$F$2408,6,FALSE)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VLOOKUP(NG656,$A$681:$F$2408,6,FALSE)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619</v>
      </c>
      <c r="NR656" s="204"/>
      <c r="NS656" s="204">
        <f>VLOOKUP(NP656,$A$681:$F$2408,6,FALSE)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VLOOKUP(NY656,$A$681:$F$2408,6,FALSE)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2578</v>
      </c>
      <c r="OJ656" s="204"/>
      <c r="OK656" s="204">
        <f>VLOOKUP(OH656,$A$681:$F$2408,6,FALSE)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17" t="s">
        <v>2132</v>
      </c>
      <c r="OS656" s="204"/>
      <c r="OT656" s="204">
        <f>VLOOKUP(OQ656,$A$681:$F$2408,6,FALSE)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2802</v>
      </c>
      <c r="PB656" s="204"/>
      <c r="PC656" s="204">
        <f>VLOOKUP(OZ656,$A$681:$F$2408,6,FALSE)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VLOOKUP(PI656,$A$681:$F$2408,6,FALSE)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VLOOKUP(PR656,$A$681:$F$2408,6,FALSE)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VLOOKUP(QA656,$A$681:$F$2408,6,FALSE)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VLOOKUP(QJ656,$A$681:$F$2408,6,FALSE)</f>
        <v>35</v>
      </c>
      <c r="QN656" s="203" t="s">
        <v>67</v>
      </c>
      <c r="QO656" s="10">
        <f>QM656*1.2</f>
        <v>42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VLOOKUP(QS656,$A$681:$F$2408,6,FALSE)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VLOOKUP(RB656,$A$681:$F$2408,6,FALSE)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VLOOKUP(RK656,$A$681:$F$2408,6,FALSE)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2776</v>
      </c>
      <c r="RV656" s="204"/>
      <c r="RW656" s="204">
        <f>VLOOKUP(RT656,$A$681:$F$2408,6,FALSE)</f>
        <v>66</v>
      </c>
      <c r="RX656" s="203" t="s">
        <v>67</v>
      </c>
      <c r="RY656" s="10">
        <f>RW656*1.2</f>
        <v>79.2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VLOOKUP(SC656,$A$681:$F$2408,6,FALSE)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2838</v>
      </c>
      <c r="SN656" s="204"/>
      <c r="SO656" s="204">
        <f>VLOOKUP(SL656,$A$681:$F$2408,6,FALSE)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2073</v>
      </c>
      <c r="SW656" s="204"/>
      <c r="SX656" s="204">
        <f>VLOOKUP(SU656,$A$681:$F$2408,6,FALSE)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619</v>
      </c>
      <c r="TF656" s="204"/>
      <c r="TG656" s="204">
        <f>VLOOKUP(TD656,$A$681:$F$2408,6,FALSE)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1270</v>
      </c>
      <c r="TO656" s="204"/>
      <c r="TP656" s="204">
        <f>VLOOKUP(TM656,$A$681:$F$2408,6,FALSE)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VLOOKUP(TV656,$A$681:$F$2408,6,FALSE)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VLOOKUP(UE656,$A$681:$F$2408,6,FALSE)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2838</v>
      </c>
      <c r="UP656" s="204"/>
      <c r="UQ656" s="204">
        <f>VLOOKUP(UN656,$A$681:$F$2408,6,FALSE)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2802</v>
      </c>
      <c r="UY656" s="204"/>
      <c r="UZ656" s="204">
        <f>VLOOKUP(UW656,$A$681:$F$2408,6,FALSE)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VLOOKUP(VF656,$A$681:$F$2408,6,FALSE)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VLOOKUP(VO656,$A$681:$F$2408,6,FALSE)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VLOOKUP(VX656,$A$681:$F$2408,6,FALSE)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VLOOKUP(WG656,$A$681:$F$2408,6,FALSE)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VLOOKUP(WP656,$A$681:$F$2408,6,FALSE)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VLOOKUP(WY656,$A$681:$F$2408,6,FALSE)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VLOOKUP(XH656,$A$681:$F$2408,6,FALSE)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867</v>
      </c>
      <c r="XS656" s="204"/>
      <c r="XT656" s="204">
        <f>VLOOKUP(XQ656,$A$681:$F$2408,6,FALSE)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VLOOKUP(XZ656,$A$681:$F$2408,6,FALSE)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VLOOKUP(YI656,$A$681:$F$2408,6,FALSE)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VLOOKUP(YR656,$A$681:$F$2408,6,FALSE)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2776</v>
      </c>
      <c r="ZC656" s="204"/>
      <c r="ZD656" s="204">
        <f>VLOOKUP(ZA656,$A$681:$F$2408,6,FALSE)</f>
        <v>66</v>
      </c>
      <c r="ZE656" s="203" t="s">
        <v>67</v>
      </c>
      <c r="ZF656" s="10">
        <f>ZD656*1.2</f>
        <v>79.2</v>
      </c>
      <c r="ZH656" s="273"/>
      <c r="ZI656" s="203" t="s">
        <v>113</v>
      </c>
      <c r="ZJ656" s="276" t="s">
        <v>458</v>
      </c>
      <c r="ZL656" s="204"/>
      <c r="ZM656" s="204">
        <f>VLOOKUP(ZJ656,$A$681:$F$2408,6,FALSE)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VLOOKUP(ZS656,$A$681:$F$2408,6,FALSE)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VLOOKUP(AAB656,$A$681:$F$2408,6,FALSE)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2090</v>
      </c>
      <c r="AAM656" s="204"/>
      <c r="AAN656" s="204">
        <f>VLOOKUP(AAK656,$A$681:$F$2408,6,FALSE)</f>
        <v>26</v>
      </c>
      <c r="AAO656" s="203" t="s">
        <v>67</v>
      </c>
      <c r="AAP656" s="10">
        <f>AAN656*1.2</f>
        <v>31.2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VLOOKUP(AAT656,$A$681:$F$2408,6,FALSE)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VLOOKUP(ABC656,$A$681:$F$2408,6,FALSE)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2088</v>
      </c>
      <c r="ABN656" s="204"/>
      <c r="ABO656" s="204">
        <f>VLOOKUP(ABL656,$A$681:$F$2408,6,FALSE)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VLOOKUP(ABU656,$A$681:$F$2408,6,FALSE)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VLOOKUP(ACD656,$A$681:$F$2408,6,FALSE)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VLOOKUP(ACM656,$A$681:$F$2408,6,FALSE)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VLOOKUP(ACV656,$A$681:$F$2408,6,FALSE)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VLOOKUP(ADE656,$A$681:$F$2408,6,FALSE)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VLOOKUP(ADN656,$A$681:$F$2408,6,FALSE)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VLOOKUP(ADW656,$A$681:$F$2408,6,FALSE)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VLOOKUP(AEF656,$A$681:$F$2408,6,FALSE)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VLOOKUP(AEO656,$A$681:$F$2408,6,FALSE)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VLOOKUP(AEX656,$A$681:$F$2408,6,FALSE)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VLOOKUP(AFG656,$A$681:$F$2408,6,FALSE)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VLOOKUP(AFP656,$A$681:$F$2408,6,FALSE)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VLOOKUP(AFY656,$A$681:$F$2408,6,FALSE)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VLOOKUP(AGH656,$A$681:$F$2408,6,FALSE)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VLOOKUP(AGQ656,$A$681:$F$2408,6,FALSE)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VLOOKUP(AGZ656,$A$681:$F$2408,6,FALSE)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2838</v>
      </c>
      <c r="AHK656" s="204"/>
      <c r="AHL656" s="204">
        <f>VLOOKUP(AHI656,$A$681:$F$2408,6,FALSE)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2673</v>
      </c>
      <c r="AHT656" s="204"/>
      <c r="AHU656" s="204">
        <f>VLOOKUP(AHR656,$A$681:$F$2408,6,FALSE)</f>
        <v>13</v>
      </c>
      <c r="AHV656" s="203" t="s">
        <v>67</v>
      </c>
      <c r="AHW656" s="10">
        <f>AHU656*1.2</f>
        <v>15.6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VLOOKUP(AIA656,$A$681:$F$2408,6,FALSE)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VLOOKUP(AIJ656,$A$681:$F$2408,6,FALSE)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VLOOKUP(AIS656,$A$681:$F$2408,6,FALSE)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2838</v>
      </c>
      <c r="AJD656" s="204"/>
      <c r="AJE656" s="204">
        <f>VLOOKUP(AJB656,$A$681:$F$2408,6,FALSE)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2685</v>
      </c>
      <c r="AJM656" s="204"/>
      <c r="AJN656" s="204">
        <f>VLOOKUP(AJK656,$A$681:$F$2408,6,FALSE)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690</v>
      </c>
      <c r="AJV656" s="204"/>
      <c r="AJW656" s="204">
        <f>VLOOKUP(AJT656,$A$681:$F$2408,6,FALSE)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2055</v>
      </c>
      <c r="AKE656" s="204"/>
      <c r="AKF656" s="204">
        <f>VLOOKUP(AKC656,$A$681:$F$2408,6,FALSE)</f>
        <v>69</v>
      </c>
      <c r="AKG656" s="203" t="s">
        <v>67</v>
      </c>
      <c r="AKH656" s="10">
        <f>AKF656*1.2</f>
        <v>82.8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VLOOKUP(AKL656,$A$681:$F$2408,6,FALSE)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VLOOKUP(AKU656,$A$681:$F$2408,6,FALSE)</f>
        <v>88</v>
      </c>
      <c r="AKY656" s="203" t="s">
        <v>67</v>
      </c>
      <c r="AKZ656" s="10">
        <f>AKX656*1.2</f>
        <v>105.6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VLOOKUP(ALD656,$A$681:$F$2408,6,FALSE)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2685</v>
      </c>
      <c r="ALO656" s="204"/>
      <c r="ALP656" s="204">
        <f>VLOOKUP(ALM656,$A$681:$F$2408,6,FALSE)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VLOOKUP(ALV656,$A$681:$F$2408,6,FALSE)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VLOOKUP(AME656,$A$681:$F$2408,6,FALSE)</f>
        <v>35</v>
      </c>
      <c r="AMI656" s="203" t="s">
        <v>67</v>
      </c>
      <c r="AMJ656" s="10">
        <f>AMH656*1.2</f>
        <v>42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VLOOKUP(AMN656,$A$681:$F$2408,6,FALSE)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VLOOKUP(AMW656,$A$681:$F$2408,6,FALSE)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VLOOKUP(ANF656,$A$681:$F$2408,6,FALSE)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VLOOKUP(ANO656,$A$681:$F$2408,6,FALSE)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VLOOKUP(ANX656,$A$681:$F$2408,6,FALSE)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VLOOKUP(AOG656,$A$681:$F$2408,6,FALSE)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VLOOKUP(AOP656,$A$681:$F$2408,6,FALSE)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VLOOKUP(AOY656,$A$681:$F$2408,6,FALSE)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VLOOKUP(APH656,$A$681:$F$2408,6,FALSE)</f>
        <v>104</v>
      </c>
      <c r="APL656" s="203" t="s">
        <v>67</v>
      </c>
      <c r="APM656" s="10">
        <f>APK656*1.2</f>
        <v>124.8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VLOOKUP(APQ656,$A$681:$F$2408,6,FALSE)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VLOOKUP(APZ656,$A$681:$F$2408,6,FALSE)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VLOOKUP(B657,$A$681:$F$2408,6,FALSE)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2082</v>
      </c>
      <c r="M657" s="204"/>
      <c r="N657" s="204">
        <f>VLOOKUP(K657,$A$681:$F$2408,6,FALSE)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2578</v>
      </c>
      <c r="V657" s="204"/>
      <c r="W657" s="204">
        <f>VLOOKUP(T657,$A$681:$F$2408,6,FALSE)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VLOOKUP(AC657,$A$681:$F$2408,6,FALSE)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2776</v>
      </c>
      <c r="AN657" s="204"/>
      <c r="AO657" s="204">
        <f>VLOOKUP(AL657,$A$681:$F$2408,6,FALSE)</f>
        <v>66</v>
      </c>
      <c r="AP657" s="203" t="s">
        <v>69</v>
      </c>
      <c r="AQ657" s="10">
        <f>AO657*1.1</f>
        <v>72.600000000000009</v>
      </c>
      <c r="AR657" s="10"/>
      <c r="AS657" s="267"/>
      <c r="AT657" s="203" t="s">
        <v>114</v>
      </c>
      <c r="AU657" s="276" t="s">
        <v>2082</v>
      </c>
      <c r="AW657" s="204"/>
      <c r="AX657" s="204">
        <f>VLOOKUP(AU657,$A$681:$F$2408,6,FALSE)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VLOOKUP(BD657,$A$681:$F$2408,6,FALSE)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VLOOKUP(BM657,$A$681:$F$2408,6,FALSE)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2776</v>
      </c>
      <c r="BX657" s="204"/>
      <c r="BY657" s="204">
        <f>VLOOKUP(BV657,$A$681:$F$2408,6,FALSE)</f>
        <v>66</v>
      </c>
      <c r="BZ657" s="203" t="s">
        <v>69</v>
      </c>
      <c r="CA657" s="10">
        <f>BY657*1.1</f>
        <v>72.600000000000009</v>
      </c>
      <c r="CB657" s="10"/>
      <c r="CC657" s="267"/>
      <c r="CD657" s="203" t="s">
        <v>114</v>
      </c>
      <c r="CE657" s="276" t="s">
        <v>2514</v>
      </c>
      <c r="CG657" s="204"/>
      <c r="CH657" s="204">
        <f>VLOOKUP(CE657,$A$681:$F$2408,6,FALSE)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VLOOKUP(CN657,$A$681:$F$2408,6,FALSE)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VLOOKUP(CW657,$A$681:$F$2408,6,FALSE)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VLOOKUP(DF657,$A$681:$F$2408,6,FALSE)</f>
        <v>35</v>
      </c>
      <c r="DJ657" s="203" t="s">
        <v>69</v>
      </c>
      <c r="DK657" s="10">
        <f>DI657*1.1</f>
        <v>38.5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VLOOKUP(DO657,$A$681:$F$2408,6,FALSE)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VLOOKUP(DX657,$A$681:$F$2408,6,FALSE)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VLOOKUP(EG657,$A$681:$F$2408,6,FALSE)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2802</v>
      </c>
      <c r="ER657" s="204"/>
      <c r="ES657" s="204">
        <f>VLOOKUP(EP657,$A$681:$F$2408,6,FALSE)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VLOOKUP(EY657,$A$681:$F$2408,6,FALSE)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2082</v>
      </c>
      <c r="FJ657" s="204"/>
      <c r="FK657" s="204">
        <f>VLOOKUP(FH657,$A$681:$F$2408,6,FALSE)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2669</v>
      </c>
      <c r="FS657" s="204"/>
      <c r="FT657" s="204">
        <f>VLOOKUP(FQ657,$A$681:$F$2408,6,FALSE)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VLOOKUP(FZ657,$A$681:$F$2408,6,FALSE)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VLOOKUP(GI657,$A$681:$F$2408,6,FALSE)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2776</v>
      </c>
      <c r="GT657" s="204"/>
      <c r="GU657" s="204">
        <f>VLOOKUP(GR657,$A$681:$F$2408,6,FALSE)</f>
        <v>66</v>
      </c>
      <c r="GV657" s="203" t="s">
        <v>69</v>
      </c>
      <c r="GW657" s="10">
        <f>GU657*1.1</f>
        <v>72.600000000000009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VLOOKUP(HA657,$A$681:$F$2408,6,FALSE)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2669</v>
      </c>
      <c r="HL657" s="204"/>
      <c r="HM657" s="204">
        <f>VLOOKUP(HJ657,$A$681:$F$2408,6,FALSE)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2514</v>
      </c>
      <c r="HU657" s="204"/>
      <c r="HV657" s="204">
        <f>VLOOKUP(HS657,$A$681:$F$2408,6,FALSE)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VLOOKUP(IB657,$A$681:$F$2408,6,FALSE)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VLOOKUP(IK657,$A$681:$F$2408,6,FALSE)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VLOOKUP(IT657,$A$681:$F$2408,6,FALSE)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VLOOKUP(JC657,$A$681:$F$2408,6,FALSE)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2578</v>
      </c>
      <c r="JN657" s="204"/>
      <c r="JO657" s="204">
        <f>VLOOKUP(JL657,$A$681:$F$2408,6,FALSE)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VLOOKUP(JU657,$A$681:$F$2408,6,FALSE)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VLOOKUP(KD657,$A$681:$F$2408,6,FALSE)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2589</v>
      </c>
      <c r="KO657" s="204"/>
      <c r="KP657" s="204">
        <f>VLOOKUP(KM657,$A$681:$F$2408,6,FALSE)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VLOOKUP(KV657,$A$681:$F$2408,6,FALSE)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VLOOKUP(LE657,$A$681:$F$2408,6,FALSE)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VLOOKUP(LN657,$A$681:$F$2408,6,FALSE)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2776</v>
      </c>
      <c r="LY657" s="204"/>
      <c r="LZ657" s="204">
        <f>VLOOKUP(LW657,$A$681:$F$2408,6,FALSE)</f>
        <v>66</v>
      </c>
      <c r="MA657" s="203" t="s">
        <v>69</v>
      </c>
      <c r="MB657" s="10">
        <f>LZ657*1.1</f>
        <v>72.600000000000009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VLOOKUP(MF657,$A$681:$F$2408,6,FALSE)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2064</v>
      </c>
      <c r="MQ657" s="204"/>
      <c r="MR657" s="204">
        <f>VLOOKUP(MO657,$A$681:$F$2408,6,FALSE)</f>
        <v>50</v>
      </c>
      <c r="MS657" s="203" t="s">
        <v>69</v>
      </c>
      <c r="MT657" s="10">
        <f>MR657*1.1</f>
        <v>55.000000000000007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VLOOKUP(MX657,$A$681:$F$2408,6,FALSE)</f>
        <v>80</v>
      </c>
      <c r="NB657" s="203" t="s">
        <v>69</v>
      </c>
      <c r="NC657" s="10">
        <f>NA657*1.1</f>
        <v>88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VLOOKUP(NG657,$A$681:$F$2408,6,FALSE)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2776</v>
      </c>
      <c r="NR657" s="204"/>
      <c r="NS657" s="204">
        <f>VLOOKUP(NP657,$A$681:$F$2408,6,FALSE)</f>
        <v>66</v>
      </c>
      <c r="NT657" s="203" t="s">
        <v>69</v>
      </c>
      <c r="NU657" s="10">
        <f>NS657*1.1</f>
        <v>72.600000000000009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VLOOKUP(NY657,$A$681:$F$2408,6,FALSE)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2776</v>
      </c>
      <c r="OJ657" s="204"/>
      <c r="OK657" s="204">
        <f>VLOOKUP(OH657,$A$681:$F$2408,6,FALSE)</f>
        <v>66</v>
      </c>
      <c r="OL657" s="203" t="s">
        <v>69</v>
      </c>
      <c r="OM657" s="10">
        <f>OK657*1.1</f>
        <v>72.600000000000009</v>
      </c>
      <c r="ON657" s="10"/>
      <c r="OO657" s="267"/>
      <c r="OP657" s="203" t="s">
        <v>114</v>
      </c>
      <c r="OQ657" s="417" t="s">
        <v>690</v>
      </c>
      <c r="OS657" s="204"/>
      <c r="OT657" s="204">
        <f>VLOOKUP(OQ657,$A$681:$F$2408,6,FALSE)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1" t="s">
        <v>887</v>
      </c>
      <c r="PB657" s="204"/>
      <c r="PC657" s="204">
        <f>VLOOKUP(OZ657,$A$681:$F$2408,6,FALSE)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VLOOKUP(PI657,$A$681:$F$2408,6,FALSE)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VLOOKUP(PR657,$A$681:$F$2408,6,FALSE)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2685</v>
      </c>
      <c r="QC657" s="204"/>
      <c r="QD657" s="204">
        <f>VLOOKUP(QA657,$A$681:$F$2408,6,FALSE)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VLOOKUP(QJ657,$A$681:$F$2408,6,FALSE)</f>
        <v>102</v>
      </c>
      <c r="QN657" s="203" t="s">
        <v>69</v>
      </c>
      <c r="QO657" s="10">
        <f>QM657*1.1</f>
        <v>112.2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VLOOKUP(QS657,$A$681:$F$2408,6,FALSE)</f>
        <v>104</v>
      </c>
      <c r="QW657" s="203" t="s">
        <v>69</v>
      </c>
      <c r="QX657" s="10">
        <f>QV657*1.1</f>
        <v>114.4</v>
      </c>
      <c r="QY657" s="10"/>
      <c r="QZ657" s="267"/>
      <c r="RA657" s="203" t="s">
        <v>114</v>
      </c>
      <c r="RB657" s="276" t="s">
        <v>2578</v>
      </c>
      <c r="RD657" s="204"/>
      <c r="RE657" s="204">
        <f>VLOOKUP(RB657,$A$681:$F$2408,6,FALSE)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VLOOKUP(RK657,$A$681:$F$2408,6,FALSE)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VLOOKUP(RT657,$A$681:$F$2408,6,FALSE)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2802</v>
      </c>
      <c r="SE657" s="204"/>
      <c r="SF657" s="204">
        <f>VLOOKUP(SC657,$A$681:$F$2408,6,FALSE)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VLOOKUP(SL657,$A$681:$F$2408,6,FALSE)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VLOOKUP(SU657,$A$681:$F$2408,6,FALSE)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1" t="s">
        <v>479</v>
      </c>
      <c r="TF657" s="204"/>
      <c r="TG657" s="204">
        <f>VLOOKUP(TD657,$A$681:$F$2408,6,FALSE)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867</v>
      </c>
      <c r="TO657" s="204"/>
      <c r="TP657" s="204">
        <f>VLOOKUP(TM657,$A$681:$F$2408,6,FALSE)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2673</v>
      </c>
      <c r="TX657" s="204"/>
      <c r="TY657" s="204">
        <f>VLOOKUP(TV657,$A$681:$F$2408,6,FALSE)</f>
        <v>13</v>
      </c>
      <c r="TZ657" s="203" t="s">
        <v>69</v>
      </c>
      <c r="UA657" s="10">
        <f>TY657*1.1</f>
        <v>14.3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VLOOKUP(UE657,$A$681:$F$2408,6,FALSE)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2642</v>
      </c>
      <c r="UP657" s="204"/>
      <c r="UQ657" s="204">
        <f>VLOOKUP(UN657,$A$681:$F$2408,6,FALSE)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VLOOKUP(UW657,$A$681:$F$2408,6,FALSE)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VLOOKUP(VF657,$A$681:$F$2408,6,FALSE)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2312</v>
      </c>
      <c r="VQ657" s="204"/>
      <c r="VR657" s="204">
        <f>VLOOKUP(VO657,$A$681:$F$2408,6,FALSE)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VLOOKUP(VX657,$A$681:$F$2408,6,FALSE)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VLOOKUP(WG657,$A$681:$F$2408,6,FALSE)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VLOOKUP(WP657,$A$681:$F$2408,6,FALSE)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VLOOKUP(WY657,$A$681:$F$2408,6,FALSE)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VLOOKUP(XH657,$A$681:$F$2408,6,FALSE)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VLOOKUP(XQ657,$A$681:$F$2408,6,FALSE)</f>
        <v>8</v>
      </c>
      <c r="XU657" s="203" t="s">
        <v>69</v>
      </c>
      <c r="XV657" s="10">
        <f>XT657*1.1</f>
        <v>8.8000000000000007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VLOOKUP(XZ657,$A$681:$F$2408,6,FALSE)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VLOOKUP(YI657,$A$681:$F$2408,6,FALSE)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VLOOKUP(YR657,$A$681:$F$2408,6,FALSE)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2673</v>
      </c>
      <c r="ZC657" s="204"/>
      <c r="ZD657" s="204">
        <f>VLOOKUP(ZA657,$A$681:$F$2408,6,FALSE)</f>
        <v>13</v>
      </c>
      <c r="ZE657" s="203" t="s">
        <v>69</v>
      </c>
      <c r="ZF657" s="10">
        <f>ZD657*1.1</f>
        <v>14.3</v>
      </c>
      <c r="ZH657" s="273"/>
      <c r="ZI657" s="203" t="s">
        <v>114</v>
      </c>
      <c r="ZJ657" s="276" t="s">
        <v>479</v>
      </c>
      <c r="ZL657" s="204"/>
      <c r="ZM657" s="204">
        <f>VLOOKUP(ZJ657,$A$681:$F$2408,6,FALSE)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650</v>
      </c>
      <c r="ZU657" s="204"/>
      <c r="ZV657" s="204">
        <f>VLOOKUP(ZS657,$A$681:$F$2408,6,FALSE)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2064</v>
      </c>
      <c r="AAD657" s="204"/>
      <c r="AAE657" s="204">
        <f>VLOOKUP(AAB657,$A$681:$F$2408,6,FALSE)</f>
        <v>50</v>
      </c>
      <c r="AAF657" s="203" t="s">
        <v>69</v>
      </c>
      <c r="AAG657" s="10">
        <f>AAE657*1.1</f>
        <v>55.000000000000007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VLOOKUP(AAK657,$A$681:$F$2408,6,FALSE)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VLOOKUP(AAT657,$A$681:$F$2408,6,FALSE)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VLOOKUP(ABC657,$A$681:$F$2408,6,FALSE)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2712</v>
      </c>
      <c r="ABN657" s="204"/>
      <c r="ABO657" s="204">
        <f>VLOOKUP(ABL657,$A$681:$F$2408,6,FALSE)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VLOOKUP(ABU657,$A$681:$F$2408,6,FALSE)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VLOOKUP(ACD657,$A$681:$F$2408,6,FALSE)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VLOOKUP(ACM657,$A$681:$F$2408,6,FALSE)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VLOOKUP(ACV657,$A$681:$F$2408,6,FALSE)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VLOOKUP(ADE657,$A$681:$F$2408,6,FALSE)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VLOOKUP(ADN657,$A$681:$F$2408,6,FALSE)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VLOOKUP(ADW657,$A$681:$F$2408,6,FALSE)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VLOOKUP(AEF657,$A$681:$F$2408,6,FALSE)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VLOOKUP(AEO657,$A$681:$F$2408,6,FALSE)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VLOOKUP(AEX657,$A$681:$F$2408,6,FALSE)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VLOOKUP(AFG657,$A$681:$F$2408,6,FALSE)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VLOOKUP(AFP657,$A$681:$F$2408,6,FALSE)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VLOOKUP(AFY657,$A$681:$F$2408,6,FALSE)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VLOOKUP(AGH657,$A$681:$F$2408,6,FALSE)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VLOOKUP(AGQ657,$A$681:$F$2408,6,FALSE)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2514</v>
      </c>
      <c r="AHB657" s="204"/>
      <c r="AHC657" s="204">
        <f>VLOOKUP(AGZ657,$A$681:$F$2408,6,FALSE)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2064</v>
      </c>
      <c r="AHK657" s="204"/>
      <c r="AHL657" s="204">
        <f>VLOOKUP(AHI657,$A$681:$F$2408,6,FALSE)</f>
        <v>50</v>
      </c>
      <c r="AHM657" s="203" t="s">
        <v>69</v>
      </c>
      <c r="AHN657" s="10">
        <f>AHL657*1.1</f>
        <v>55.000000000000007</v>
      </c>
      <c r="AHO657" s="10"/>
      <c r="AHP657" s="273"/>
      <c r="AHQ657" s="203" t="s">
        <v>114</v>
      </c>
      <c r="AHR657" s="276" t="s">
        <v>2838</v>
      </c>
      <c r="AHT657" s="204"/>
      <c r="AHU657" s="204">
        <f>VLOOKUP(AHR657,$A$681:$F$2408,6,FALSE)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2055</v>
      </c>
      <c r="AIC657" s="204"/>
      <c r="AID657" s="204">
        <f>VLOOKUP(AIA657,$A$681:$F$2408,6,FALSE)</f>
        <v>69</v>
      </c>
      <c r="AIE657" s="203" t="s">
        <v>69</v>
      </c>
      <c r="AIF657" s="10">
        <f>AID657*1.1</f>
        <v>75.900000000000006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VLOOKUP(AIJ657,$A$681:$F$2408,6,FALSE)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VLOOKUP(AIS657,$A$681:$F$2408,6,FALSE)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3140</v>
      </c>
      <c r="AJD657" s="204"/>
      <c r="AJE657" s="204">
        <f>VLOOKUP(AJB657,$A$681:$F$2408,6,FALSE)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VLOOKUP(AJK657,$A$681:$F$2408,6,FALSE)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4" t="s">
        <v>622</v>
      </c>
      <c r="AJV657" s="204"/>
      <c r="AJW657" s="204">
        <f>VLOOKUP(AJT657,$A$681:$F$2408,6,FALSE)</f>
        <v>35</v>
      </c>
      <c r="AJX657" s="203" t="s">
        <v>69</v>
      </c>
      <c r="AJY657" s="10">
        <f>AJW657*1.1</f>
        <v>38.5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VLOOKUP(AKC657,$A$681:$F$2408,6,FALSE)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2082</v>
      </c>
      <c r="AKN657" s="204"/>
      <c r="AKO657" s="204">
        <f>VLOOKUP(AKL657,$A$681:$F$2408,6,FALSE)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VLOOKUP(AKU657,$A$681:$F$2408,6,FALSE)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2064</v>
      </c>
      <c r="ALF657" s="204"/>
      <c r="ALG657" s="204">
        <f>VLOOKUP(ALD657,$A$681:$F$2408,6,FALSE)</f>
        <v>50</v>
      </c>
      <c r="ALH657" s="203" t="s">
        <v>69</v>
      </c>
      <c r="ALI657" s="10">
        <f>ALG657*1.1</f>
        <v>55.000000000000007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VLOOKUP(ALM657,$A$681:$F$2408,6,FALSE)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2685</v>
      </c>
      <c r="ALX657" s="204"/>
      <c r="ALY657" s="204">
        <f>VLOOKUP(ALV657,$A$681:$F$2408,6,FALSE)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VLOOKUP(AME657,$A$681:$F$2408,6,FALSE)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VLOOKUP(AMN657,$A$681:$F$2408,6,FALSE)</f>
        <v>88</v>
      </c>
      <c r="AMR657" s="203" t="s">
        <v>69</v>
      </c>
      <c r="AMS657" s="10">
        <f>AMQ657*1.1</f>
        <v>96.800000000000011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VLOOKUP(AMW657,$A$681:$F$2408,6,FALSE)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VLOOKUP(ANF657,$A$681:$F$2408,6,FALSE)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VLOOKUP(ANO657,$A$681:$F$2408,6,FALSE)</f>
        <v>80</v>
      </c>
      <c r="ANS657" s="203" t="s">
        <v>69</v>
      </c>
      <c r="ANT657" s="10">
        <f>ANR657*1.1</f>
        <v>88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VLOOKUP(ANX657,$A$681:$F$2408,6,FALSE)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VLOOKUP(AOG657,$A$681:$F$2408,6,FALSE)</f>
        <v>8</v>
      </c>
      <c r="AOK657" s="203" t="s">
        <v>69</v>
      </c>
      <c r="AOL657" s="10">
        <f>AOJ657*1.1</f>
        <v>8.8000000000000007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VLOOKUP(AOP657,$A$681:$F$2408,6,FALSE)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VLOOKUP(AOY657,$A$681:$F$2408,6,FALSE)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VLOOKUP(APH657,$A$681:$F$2408,6,FALSE)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VLOOKUP(APQ657,$A$681:$F$2408,6,FALSE)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VLOOKUP(APZ657,$A$681:$F$2408,6,FALSE)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674.2</v>
      </c>
      <c r="I658" s="267"/>
      <c r="J658" s="203"/>
      <c r="K658" s="407"/>
      <c r="M658" s="203"/>
      <c r="N658" s="203"/>
      <c r="O658" s="203"/>
      <c r="P658" s="10"/>
      <c r="Q658" s="10">
        <f>SUM(P653:P657)</f>
        <v>551.20000000000005</v>
      </c>
      <c r="R658" s="267"/>
      <c r="S658" s="203"/>
      <c r="T658" s="264"/>
      <c r="V658" s="203"/>
      <c r="W658" s="203"/>
      <c r="X658" s="203"/>
      <c r="Y658" s="10"/>
      <c r="Z658" s="10">
        <f>SUM(Y653:Y657)</f>
        <v>416.9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683.5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594.30000000000007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428.19999999999993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775.5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617.79999999999995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863.9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217.4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932.3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907.8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577.6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171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457.20000000000005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277.39999999999998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548.5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348.20000000000005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379.40000000000003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752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261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823.1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757.99999999999989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208.8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415.7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475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227.8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172.4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673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478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288.5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333.4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977.2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606.6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381.09999999999997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328.09999999999997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849.2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294.20000000000005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905.9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552.29999999999995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105.30000000000001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363.5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467.4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314.8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651.29999999999995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1054.2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279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1008.6000000000001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963.9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587.79999999999995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355.6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434.7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370.5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267.89999999999998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467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134.5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428.70000000000005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273.2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168.39999999999998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637.19999999999993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456.90000000000003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316.5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557.80000000000007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597.5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548.70000000000005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429.40000000000003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349.40000000000003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483.2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114.3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973.5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241.7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350.1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487.4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203.60000000000002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494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533.4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583.20000000000005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232.5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653.40000000000009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546.5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158.80000000000001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206.7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201.7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655.1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399.59999999999997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402.3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527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828.5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703.2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604.80000000000007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166.8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676.90000000000009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733.8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135.19999999999999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158.69999999999999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479.40000000000003</v>
      </c>
      <c r="AQG658" s="273"/>
    </row>
    <row r="659" spans="1:1125" s="14" customFormat="1" ht="15">
      <c r="A659" s="203" t="s">
        <v>115</v>
      </c>
      <c r="B659" s="276" t="s">
        <v>2835</v>
      </c>
      <c r="D659" s="283">
        <f>IF(C659="Kopman",2.1,1)</f>
        <v>1</v>
      </c>
      <c r="E659" s="204">
        <f>VLOOKUP(B659,$A$681:$F$2408,6,FALSE)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2835</v>
      </c>
      <c r="M659" s="283">
        <f>IF(L659="Kopman",2.1,1)</f>
        <v>1</v>
      </c>
      <c r="N659" s="204">
        <f>VLOOKUP(K659,$A$681:$F$2408,6,FALSE)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2633</v>
      </c>
      <c r="U659" s="408" t="s">
        <v>2017</v>
      </c>
      <c r="V659" s="283">
        <f>IF(U659="Kopman",2.1,1)</f>
        <v>2.1</v>
      </c>
      <c r="W659" s="204">
        <f>VLOOKUP(T659,$A$681:$F$2408,6,FALSE)</f>
        <v>150</v>
      </c>
      <c r="X659" s="203" t="s">
        <v>61</v>
      </c>
      <c r="Y659" s="10">
        <f>W659*1.5*V659</f>
        <v>472.5</v>
      </c>
      <c r="Z659" s="10"/>
      <c r="AA659" s="267"/>
      <c r="AB659" s="203" t="s">
        <v>115</v>
      </c>
      <c r="AC659" s="276" t="s">
        <v>2059</v>
      </c>
      <c r="AE659" s="283">
        <f>IF(AD659="Kopman",2.1,1)</f>
        <v>1</v>
      </c>
      <c r="AF659" s="204">
        <f>VLOOKUP(AC659,$A$681:$F$2408,6,FALSE)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2835</v>
      </c>
      <c r="AN659" s="283">
        <f>IF(AM659="Kopman",2.1,1)</f>
        <v>1</v>
      </c>
      <c r="AO659" s="204">
        <f>VLOOKUP(AL659,$A$681:$F$2408,6,FALSE)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2835</v>
      </c>
      <c r="AW659" s="283">
        <f>IF(AV659="Kopman",2.1,1)</f>
        <v>1</v>
      </c>
      <c r="AX659" s="204">
        <f>VLOOKUP(AU659,$A$681:$F$2408,6,FALSE)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2835</v>
      </c>
      <c r="BF659" s="283">
        <f>IF(BE659="Kopman",2.1,1)</f>
        <v>1</v>
      </c>
      <c r="BG659" s="204">
        <f>VLOOKUP(BD659,$A$681:$F$2408,6,FALSE)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2633</v>
      </c>
      <c r="BO659" s="283">
        <f>IF(BN659="Kopman",2.1,1)</f>
        <v>1</v>
      </c>
      <c r="BP659" s="204">
        <f>VLOOKUP(BM659,$A$681:$F$2408,6,FALSE)</f>
        <v>150</v>
      </c>
      <c r="BQ659" s="203" t="s">
        <v>61</v>
      </c>
      <c r="BR659" s="10">
        <f>BP659*1.5*BO659</f>
        <v>225</v>
      </c>
      <c r="BS659" s="10"/>
      <c r="BT659" s="267"/>
      <c r="BU659" s="203" t="s">
        <v>115</v>
      </c>
      <c r="BV659" s="276" t="s">
        <v>2633</v>
      </c>
      <c r="BX659" s="283">
        <f>IF(BW659="Kopman",2.1,1)</f>
        <v>1</v>
      </c>
      <c r="BY659" s="204">
        <f>VLOOKUP(BV659,$A$681:$F$2408,6,FALSE)</f>
        <v>150</v>
      </c>
      <c r="BZ659" s="203" t="s">
        <v>61</v>
      </c>
      <c r="CA659" s="10">
        <f>BY659*1.5*BX659</f>
        <v>225</v>
      </c>
      <c r="CB659" s="10"/>
      <c r="CC659" s="267"/>
      <c r="CD659" s="203" t="s">
        <v>115</v>
      </c>
      <c r="CE659" s="276" t="s">
        <v>2546</v>
      </c>
      <c r="CG659" s="283">
        <f>IF(CF659="Kopman",2.1,1)</f>
        <v>1</v>
      </c>
      <c r="CH659" s="204">
        <f>VLOOKUP(CE659,$A$681:$F$2408,6,FALSE)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2835</v>
      </c>
      <c r="CP659" s="283">
        <f>IF(CO659="Kopman",2.1,1)</f>
        <v>1</v>
      </c>
      <c r="CQ659" s="204">
        <f>VLOOKUP(CN659,$A$681:$F$2408,6,FALSE)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2059</v>
      </c>
      <c r="CY659" s="283">
        <f>IF(CX659="Kopman",2.1,1)</f>
        <v>1</v>
      </c>
      <c r="CZ659" s="204">
        <f>VLOOKUP(CW659,$A$681:$F$2408,6,FALSE)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2835</v>
      </c>
      <c r="DH659" s="283">
        <f>IF(DG659="Kopman",2.1,1)</f>
        <v>1</v>
      </c>
      <c r="DI659" s="204">
        <f>VLOOKUP(DF659,$A$681:$F$2408,6,FALSE)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VLOOKUP(DO659,$A$681:$F$2408,6,FALSE)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VLOOKUP(DX659,$A$681:$F$2408,6,FALSE)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2633</v>
      </c>
      <c r="EI659" s="283">
        <f>IF(EH659="Kopman",2.1,1)</f>
        <v>1</v>
      </c>
      <c r="EJ659" s="204">
        <f>VLOOKUP(EG659,$A$681:$F$2408,6,FALSE)</f>
        <v>150</v>
      </c>
      <c r="EK659" s="203" t="s">
        <v>61</v>
      </c>
      <c r="EL659" s="10">
        <f>EJ659*1.5*EI659</f>
        <v>225</v>
      </c>
      <c r="EM659" s="10"/>
      <c r="EN659" s="267"/>
      <c r="EO659" s="203" t="s">
        <v>115</v>
      </c>
      <c r="EP659" s="276" t="s">
        <v>2069</v>
      </c>
      <c r="ER659" s="283">
        <f>IF(EQ659="Kopman",2.1,1)</f>
        <v>1</v>
      </c>
      <c r="ES659" s="204">
        <f>VLOOKUP(EP659,$A$681:$F$2408,6,FALSE)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VLOOKUP(EY659,$A$681:$F$2408,6,FALSE)</f>
        <v>29</v>
      </c>
      <c r="FC659" s="203" t="s">
        <v>61</v>
      </c>
      <c r="FD659" s="10">
        <f>FB659*1.5*FA659</f>
        <v>43.5</v>
      </c>
      <c r="FE659" s="10"/>
      <c r="FF659" s="267"/>
      <c r="FG659" s="203" t="s">
        <v>115</v>
      </c>
      <c r="FH659" s="414" t="s">
        <v>2086</v>
      </c>
      <c r="FJ659" s="283">
        <f>IF(FI659="Kopman",2.1,1)</f>
        <v>1</v>
      </c>
      <c r="FK659" s="204">
        <f>VLOOKUP(FH659,$A$681:$F$2408,6,FALSE)</f>
        <v>96</v>
      </c>
      <c r="FL659" s="203" t="s">
        <v>61</v>
      </c>
      <c r="FM659" s="10">
        <f>FK659*1.5*FJ659</f>
        <v>144</v>
      </c>
      <c r="FN659" s="10"/>
      <c r="FO659" s="267"/>
      <c r="FP659" s="203" t="s">
        <v>115</v>
      </c>
      <c r="FQ659" s="276" t="s">
        <v>2512</v>
      </c>
      <c r="FS659" s="283">
        <f>IF(FR659="Kopman",2.1,1)</f>
        <v>1</v>
      </c>
      <c r="FT659" s="204">
        <f>VLOOKUP(FQ659,$A$681:$F$2408,6,FALSE)</f>
        <v>56</v>
      </c>
      <c r="FU659" s="203" t="s">
        <v>61</v>
      </c>
      <c r="FV659" s="10">
        <f>FT659*1.5*FS659</f>
        <v>84</v>
      </c>
      <c r="FW659" s="10"/>
      <c r="FX659" s="267"/>
      <c r="FY659" s="203" t="s">
        <v>115</v>
      </c>
      <c r="FZ659" s="276" t="s">
        <v>2633</v>
      </c>
      <c r="GB659" s="283">
        <f>IF(GA659="Kopman",2.1,1)</f>
        <v>1</v>
      </c>
      <c r="GC659" s="204">
        <f>VLOOKUP(FZ659,$A$681:$F$2408,6,FALSE)</f>
        <v>150</v>
      </c>
      <c r="GD659" s="203" t="s">
        <v>61</v>
      </c>
      <c r="GE659" s="10">
        <f>GC659*1.5*GB659</f>
        <v>225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VLOOKUP(GI659,$A$681:$F$2408,6,FALSE)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2633</v>
      </c>
      <c r="GT659" s="283">
        <f>IF(GS659="Kopman",2.1,1)</f>
        <v>1</v>
      </c>
      <c r="GU659" s="204">
        <f>VLOOKUP(GR659,$A$681:$F$2408,6,FALSE)</f>
        <v>150</v>
      </c>
      <c r="GV659" s="203" t="s">
        <v>61</v>
      </c>
      <c r="GW659" s="10">
        <f>GU659*1.5</f>
        <v>225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VLOOKUP(HA659,$A$681:$F$2408,6,FALSE)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2633</v>
      </c>
      <c r="HL659" s="283">
        <f>IF(HK659="Kopman",2.1,1)</f>
        <v>1</v>
      </c>
      <c r="HM659" s="204">
        <f>VLOOKUP(HJ659,$A$681:$F$2408,6,FALSE)</f>
        <v>150</v>
      </c>
      <c r="HN659" s="203" t="s">
        <v>61</v>
      </c>
      <c r="HO659" s="10">
        <f>HM659*1.5</f>
        <v>225</v>
      </c>
      <c r="HP659" s="10"/>
      <c r="HQ659" s="267"/>
      <c r="HR659" s="203" t="s">
        <v>115</v>
      </c>
      <c r="HS659" s="276" t="s">
        <v>2633</v>
      </c>
      <c r="HU659" s="283">
        <f>IF(HT659="Kopman",2.1,1)</f>
        <v>1</v>
      </c>
      <c r="HV659" s="204">
        <f>VLOOKUP(HS659,$A$681:$F$2408,6,FALSE)</f>
        <v>150</v>
      </c>
      <c r="HW659" s="203" t="s">
        <v>61</v>
      </c>
      <c r="HX659" s="10">
        <f>HV659*1.5*HU659</f>
        <v>225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VLOOKUP(IB659,$A$681:$F$2408,6,FALSE)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2310</v>
      </c>
      <c r="IM659" s="283">
        <f>IF(IL659="Kopman",2.1,1)</f>
        <v>1</v>
      </c>
      <c r="IN659" s="204">
        <f>VLOOKUP(IK659,$A$681:$F$2408,6,FALSE)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2512</v>
      </c>
      <c r="IV659" s="283">
        <f>IF(IU659="Kopman",2.1,1)</f>
        <v>1</v>
      </c>
      <c r="IW659" s="204">
        <f>VLOOKUP(IT659,$A$681:$F$2408,6,FALSE)</f>
        <v>56</v>
      </c>
      <c r="IX659" s="203" t="s">
        <v>61</v>
      </c>
      <c r="IY659" s="10">
        <f>IW659*1.5*IV659</f>
        <v>84</v>
      </c>
      <c r="IZ659" s="10"/>
      <c r="JA659" s="267"/>
      <c r="JB659" s="203" t="s">
        <v>115</v>
      </c>
      <c r="JC659" s="276" t="s">
        <v>2086</v>
      </c>
      <c r="JE659" s="283">
        <f>IF(JD659="Kopman",2.1,1)</f>
        <v>1</v>
      </c>
      <c r="JF659" s="204">
        <f>VLOOKUP(JC659,$A$681:$F$2408,6,FALSE)</f>
        <v>96</v>
      </c>
      <c r="JG659" s="203" t="s">
        <v>61</v>
      </c>
      <c r="JH659" s="10">
        <f>JF659*1.5*JE659</f>
        <v>144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VLOOKUP(JL659,$A$681:$F$2408,6,FALSE)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VLOOKUP(JU659,$A$681:$F$2408,6,FALSE)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2059</v>
      </c>
      <c r="KF659" s="283">
        <f>IF(KE659="Kopman",2.1,1)</f>
        <v>1</v>
      </c>
      <c r="KG659" s="204">
        <f>VLOOKUP(KD659,$A$681:$F$2408,6,FALSE)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2337</v>
      </c>
      <c r="KO659" s="283">
        <f>IF(KN659="Kopman",2.1,1)</f>
        <v>1</v>
      </c>
      <c r="KP659" s="204">
        <f>VLOOKUP(KM659,$A$681:$F$2408,6,FALSE)</f>
        <v>46</v>
      </c>
      <c r="KQ659" s="203" t="s">
        <v>61</v>
      </c>
      <c r="KR659" s="10">
        <f>KP659*1.5</f>
        <v>69</v>
      </c>
      <c r="KS659" s="10"/>
      <c r="KT659" s="267"/>
      <c r="KU659" s="203" t="s">
        <v>115</v>
      </c>
      <c r="KV659" s="276" t="s">
        <v>2835</v>
      </c>
      <c r="KX659" s="283">
        <f>IF(KW659="Kopman",2.1,1)</f>
        <v>1</v>
      </c>
      <c r="KY659" s="204">
        <f>VLOOKUP(KV659,$A$681:$F$2408,6,FALSE)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VLOOKUP(LE659,$A$681:$F$2408,6,FALSE)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2086</v>
      </c>
      <c r="LP659" s="283">
        <f>IF(LO659="Kopman",2.1,1)</f>
        <v>1</v>
      </c>
      <c r="LQ659" s="204">
        <f>VLOOKUP(LN659,$A$681:$F$2408,6,FALSE)</f>
        <v>96</v>
      </c>
      <c r="LR659" s="203" t="s">
        <v>61</v>
      </c>
      <c r="LS659" s="10">
        <f>LQ659*1.5*LP659</f>
        <v>144</v>
      </c>
      <c r="LT659" s="10"/>
      <c r="LU659" s="267"/>
      <c r="LV659" s="203" t="s">
        <v>115</v>
      </c>
      <c r="LW659" s="276" t="s">
        <v>2069</v>
      </c>
      <c r="LY659" s="283">
        <f>IF(LX659="Kopman",2.1,1)</f>
        <v>1</v>
      </c>
      <c r="LZ659" s="204">
        <f>VLOOKUP(LW659,$A$681:$F$2408,6,FALSE)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VLOOKUP(MF659,$A$681:$F$2408,6,FALSE)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2633</v>
      </c>
      <c r="MQ659" s="283">
        <f>IF(MP659="Kopman",2.1,1)</f>
        <v>1</v>
      </c>
      <c r="MR659" s="204">
        <f>VLOOKUP(MO659,$A$681:$F$2408,6,FALSE)</f>
        <v>150</v>
      </c>
      <c r="MS659" s="203" t="s">
        <v>61</v>
      </c>
      <c r="MT659" s="10">
        <f>MR659*1.5*MQ659</f>
        <v>225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VLOOKUP(MX659,$A$681:$F$2408,6,FALSE)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VLOOKUP(NG659,$A$681:$F$2408,6,FALSE)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17" t="s">
        <v>520</v>
      </c>
      <c r="NR659" s="283">
        <f>IF(NQ659="Kopman",2.1,1)</f>
        <v>1</v>
      </c>
      <c r="NS659" s="204">
        <f>VLOOKUP(NP659,$A$681:$F$2408,6,FALSE)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2811</v>
      </c>
      <c r="OA659" s="283">
        <f>IF(NZ659="Kopman",2.1,1)</f>
        <v>1</v>
      </c>
      <c r="OB659" s="204">
        <f>VLOOKUP(NY659,$A$681:$F$2408,6,FALSE)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VLOOKUP(OH659,$A$681:$F$2408,6,FALSE)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17" t="s">
        <v>509</v>
      </c>
      <c r="OS659" s="283">
        <f>IF(OR659="Kopman",2.1,1)</f>
        <v>1</v>
      </c>
      <c r="OT659" s="204">
        <f>VLOOKUP(OQ659,$A$681:$F$2408,6,FALSE)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1" t="s">
        <v>891</v>
      </c>
      <c r="PB659" s="283">
        <f>IF(PA659="Kopman",2.1,1)</f>
        <v>1</v>
      </c>
      <c r="PC659" s="204">
        <f>VLOOKUP(OZ659,$A$681:$F$2408,6,FALSE)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2633</v>
      </c>
      <c r="PK659" s="283">
        <f>IF(PJ659="Kopman",2.1,1)</f>
        <v>1</v>
      </c>
      <c r="PL659" s="204">
        <f>VLOOKUP(PI659,$A$681:$F$2408,6,FALSE)</f>
        <v>150</v>
      </c>
      <c r="PM659" s="203" t="s">
        <v>61</v>
      </c>
      <c r="PN659" s="10">
        <f>PL659*1.5*PK659</f>
        <v>225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VLOOKUP(PR659,$A$681:$F$2408,6,FALSE)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3139</v>
      </c>
      <c r="QC659" s="283">
        <f>IF(QB659="Kopman",2.1,1)</f>
        <v>1</v>
      </c>
      <c r="QD659" s="204">
        <f>VLOOKUP(QA659,$A$681:$F$2408,6,FALSE)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2835</v>
      </c>
      <c r="QL659" s="283">
        <f>IF(QK659="Kopman",2.1,1)</f>
        <v>1</v>
      </c>
      <c r="QM659" s="204">
        <f>VLOOKUP(QJ659,$A$681:$F$2408,6,FALSE)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2069</v>
      </c>
      <c r="QU659" s="283">
        <f>IF(QT659="Kopman",2.1,1)</f>
        <v>1</v>
      </c>
      <c r="QV659" s="204">
        <f>VLOOKUP(QS659,$A$681:$F$2408,6,FALSE)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VLOOKUP(RB659,$A$681:$F$2408,6,FALSE)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VLOOKUP(RK659,$A$681:$F$2408,6,FALSE)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VLOOKUP(RT659,$A$681:$F$2408,6,FALSE)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VLOOKUP(SC659,$A$681:$F$2408,6,FALSE)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2633</v>
      </c>
      <c r="SN659" s="283">
        <f>IF(SM659="Kopman",2.1,1)</f>
        <v>1</v>
      </c>
      <c r="SO659" s="204">
        <f>VLOOKUP(SL659,$A$681:$F$2408,6,FALSE)</f>
        <v>150</v>
      </c>
      <c r="SP659" s="203" t="s">
        <v>61</v>
      </c>
      <c r="SQ659" s="10">
        <f>SO659*1.5*SN659</f>
        <v>225</v>
      </c>
      <c r="SR659" s="10"/>
      <c r="SS659" s="273"/>
      <c r="ST659" s="203" t="s">
        <v>115</v>
      </c>
      <c r="SU659" s="276" t="s">
        <v>2721</v>
      </c>
      <c r="SW659" s="283">
        <f>IF(SV659="Kopman",2.1,1)</f>
        <v>1</v>
      </c>
      <c r="SX659" s="204">
        <f>VLOOKUP(SU659,$A$681:$F$2408,6,FALSE)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1" t="s">
        <v>2338</v>
      </c>
      <c r="TF659" s="283">
        <f>IF(TE659="Kopman",2.1,1)</f>
        <v>1</v>
      </c>
      <c r="TG659" s="204">
        <f>VLOOKUP(TD659,$A$681:$F$2408,6,FALSE)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VLOOKUP(TM659,$A$681:$F$2408,6,FALSE)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2633</v>
      </c>
      <c r="TX659" s="283">
        <f>IF(TW659="Kopman",2.1,1)</f>
        <v>1</v>
      </c>
      <c r="TY659" s="204">
        <f>VLOOKUP(TV659,$A$681:$F$2408,6,FALSE)</f>
        <v>150</v>
      </c>
      <c r="TZ659" s="203" t="s">
        <v>61</v>
      </c>
      <c r="UA659" s="10">
        <f>TY659*1.5*TX659</f>
        <v>225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VLOOKUP(UE659,$A$681:$F$2408,6,FALSE)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VLOOKUP(UN659,$A$681:$F$2408,6,FALSE)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2546</v>
      </c>
      <c r="UY659" s="283">
        <f>IF(UX659="Kopman",2.1,1)</f>
        <v>1</v>
      </c>
      <c r="UZ659" s="204">
        <f>VLOOKUP(UW659,$A$681:$F$2408,6,FALSE)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VLOOKUP(VF659,$A$681:$F$2408,6,FALSE)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2069</v>
      </c>
      <c r="VQ659" s="283">
        <f>IF(VP659="Kopman",2.1,1)</f>
        <v>1</v>
      </c>
      <c r="VR659" s="204">
        <f>VLOOKUP(VO659,$A$681:$F$2408,6,FALSE)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VLOOKUP(VX659,$A$681:$F$2408,6,FALSE)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2795</v>
      </c>
      <c r="WI659" s="283">
        <f>IF(WH659="Kopman",2.1,1)</f>
        <v>1</v>
      </c>
      <c r="WJ659" s="204">
        <f>VLOOKUP(WG659,$A$681:$F$2408,6,FALSE)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VLOOKUP(WP659,$A$681:$F$2408,6,FALSE)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VLOOKUP(WY659,$A$681:$F$2408,6,FALSE)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VLOOKUP(XH659,$A$681:$F$2408,6,FALSE)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2633</v>
      </c>
      <c r="XS659" s="283">
        <f>IF(XR659="Kopman",2.1,1)</f>
        <v>1</v>
      </c>
      <c r="XT659" s="204">
        <f>VLOOKUP(XQ659,$A$681:$F$2408,6,FALSE)</f>
        <v>150</v>
      </c>
      <c r="XU659" s="203" t="s">
        <v>61</v>
      </c>
      <c r="XV659" s="10">
        <f>XT659*1.5*XS659</f>
        <v>225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VLOOKUP(XZ659,$A$681:$F$2408,6,FALSE)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VLOOKUP(YI659,$A$681:$F$2408,6,FALSE)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VLOOKUP(YR659,$A$681:$F$2408,6,FALSE)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2070</v>
      </c>
      <c r="ZC659" s="283">
        <f>IF(ZB659="Kopman",2.1,1)</f>
        <v>1</v>
      </c>
      <c r="ZD659" s="204">
        <f>VLOOKUP(ZA659,$A$681:$F$2408,6,FALSE)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VLOOKUP(ZJ659,$A$681:$F$2408,6,FALSE)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VLOOKUP(ZS659,$A$681:$F$2408,6,FALSE)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VLOOKUP(AAB659,$A$681:$F$2408,6,FALSE)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2588</v>
      </c>
      <c r="AAM659" s="283">
        <f>IF(AAL659="Kopman",2.1,1)</f>
        <v>1</v>
      </c>
      <c r="AAN659" s="204">
        <f>VLOOKUP(AAK659,$A$681:$F$2408,6,FALSE)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2546</v>
      </c>
      <c r="AAV659" s="283">
        <f>IF(AAU659="Kopman",2.1,1)</f>
        <v>1</v>
      </c>
      <c r="AAW659" s="204">
        <f>VLOOKUP(AAT659,$A$681:$F$2408,6,FALSE)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VLOOKUP(ABC659,$A$681:$F$2408,6,FALSE)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VLOOKUP(ABL659,$A$681:$F$2408,6,FALSE)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VLOOKUP(ABU659,$A$681:$F$2408,6,FALSE)</f>
        <v>19</v>
      </c>
      <c r="ABY659" s="203" t="s">
        <v>61</v>
      </c>
      <c r="ABZ659" s="10">
        <f>ABX659*1.5*ABW659</f>
        <v>28.5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VLOOKUP(ACD659,$A$681:$F$2408,6,FALSE)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VLOOKUP(ACM659,$A$681:$F$2408,6,FALSE)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VLOOKUP(ACV659,$A$681:$F$2408,6,FALSE)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VLOOKUP(ADE659,$A$681:$F$2408,6,FALSE)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VLOOKUP(ADN659,$A$681:$F$2408,6,FALSE)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VLOOKUP(ADW659,$A$681:$F$2408,6,FALSE)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VLOOKUP(AEF659,$A$681:$F$2408,6,FALSE)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VLOOKUP(AEO659,$A$681:$F$2408,6,FALSE)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VLOOKUP(AEX659,$A$681:$F$2408,6,FALSE)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VLOOKUP(AFG659,$A$681:$F$2408,6,FALSE)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VLOOKUP(AFP659,$A$681:$F$2408,6,FALSE)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VLOOKUP(AFY659,$A$681:$F$2408,6,FALSE)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VLOOKUP(AGH659,$A$681:$F$2408,6,FALSE)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VLOOKUP(AGQ659,$A$681:$F$2408,6,FALSE)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2337</v>
      </c>
      <c r="AHB659" s="283">
        <f>IF(AHA659="Kopman",2.1,1)</f>
        <v>1</v>
      </c>
      <c r="AHC659" s="204">
        <f>VLOOKUP(AGZ659,$A$681:$F$2408,6,FALSE)</f>
        <v>46</v>
      </c>
      <c r="AHD659" s="203" t="s">
        <v>61</v>
      </c>
      <c r="AHE659" s="10">
        <f>AHC659*1.5*AHB659</f>
        <v>69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VLOOKUP(AHI659,$A$681:$F$2408,6,FALSE)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VLOOKUP(AHR659,$A$681:$F$2408,6,FALSE)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VLOOKUP(AIA659,$A$681:$F$2408,6,FALSE)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VLOOKUP(AIJ659,$A$681:$F$2408,6,FALSE)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VLOOKUP(AIS659,$A$681:$F$2408,6,FALSE)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VLOOKUP(AJB659,$A$681:$F$2408,6,FALSE)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VLOOKUP(AJK659,$A$681:$F$2408,6,FALSE)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520</v>
      </c>
      <c r="AJV659" s="283">
        <f>IF(AJU659="Kopman",2.1,1)</f>
        <v>1</v>
      </c>
      <c r="AJW659" s="204">
        <f>VLOOKUP(AJT659,$A$681:$F$2408,6,FALSE)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VLOOKUP(AKC659,$A$681:$F$2408,6,FALSE)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2835</v>
      </c>
      <c r="AKN659" s="283">
        <f>IF(AKM659="Kopman",2.1,1)</f>
        <v>1</v>
      </c>
      <c r="AKO659" s="204">
        <f>VLOOKUP(AKL659,$A$681:$F$2408,6,FALSE)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2546</v>
      </c>
      <c r="AKW659" s="283">
        <f>IF(AKV659="Kopman",2.1,1)</f>
        <v>1</v>
      </c>
      <c r="AKX659" s="204">
        <f>VLOOKUP(AKU659,$A$681:$F$2408,6,FALSE)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2329</v>
      </c>
      <c r="ALF659" s="283">
        <f>IF(ALE659="Kopman",2.1,1)</f>
        <v>1</v>
      </c>
      <c r="ALG659" s="204">
        <f>VLOOKUP(ALD659,$A$681:$F$2408,6,FALSE)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VLOOKUP(ALM659,$A$681:$F$2408,6,FALSE)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VLOOKUP(ALV659,$A$681:$F$2408,6,FALSE)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VLOOKUP(AME659,$A$681:$F$2408,6,FALSE)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VLOOKUP(AMN659,$A$681:$F$2408,6,FALSE)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VLOOKUP(AMW659,$A$681:$F$2408,6,FALSE)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2765</v>
      </c>
      <c r="ANH659" s="283">
        <f>IF(ANG659="Kopman",2.1,1)</f>
        <v>1</v>
      </c>
      <c r="ANI659" s="204">
        <f>VLOOKUP(ANF659,$A$681:$F$2408,6,FALSE)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VLOOKUP(ANO659,$A$681:$F$2408,6,FALSE)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VLOOKUP(ANX659,$A$681:$F$2408,6,FALSE)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2086</v>
      </c>
      <c r="AOI659" s="283">
        <f>IF(AOH659="Kopman",2.1,1)</f>
        <v>1</v>
      </c>
      <c r="AOJ659" s="204">
        <f>VLOOKUP(AOG659,$A$681:$F$2408,6,FALSE)</f>
        <v>96</v>
      </c>
      <c r="AOK659" s="203" t="s">
        <v>61</v>
      </c>
      <c r="AOL659" s="10">
        <f>AOJ659*1.5*AOI659</f>
        <v>144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VLOOKUP(AOP659,$A$681:$F$2408,6,FALSE)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2069</v>
      </c>
      <c r="APA659" s="283">
        <f>IF(AOZ659="Kopman",2.1,1)</f>
        <v>1</v>
      </c>
      <c r="APB659" s="204">
        <f>VLOOKUP(AOY659,$A$681:$F$2408,6,FALSE)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2059</v>
      </c>
      <c r="APJ659" s="283">
        <f>IF(API659="Kopman",2.1,1)</f>
        <v>1</v>
      </c>
      <c r="APK659" s="204">
        <f>VLOOKUP(APH659,$A$681:$F$2408,6,FALSE)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VLOOKUP(APQ659,$A$681:$F$2408,6,FALSE)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VLOOKUP(APZ659,$A$681:$F$2408,6,FALSE)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2633</v>
      </c>
      <c r="D660" s="204"/>
      <c r="E660" s="204">
        <f>VLOOKUP(B660,$A$681:$F$2408,6,FALSE)</f>
        <v>150</v>
      </c>
      <c r="F660" s="203" t="s">
        <v>63</v>
      </c>
      <c r="G660" s="10">
        <f>E660*1.4</f>
        <v>210</v>
      </c>
      <c r="H660" s="10"/>
      <c r="I660" s="267"/>
      <c r="J660" s="203" t="s">
        <v>116</v>
      </c>
      <c r="K660" s="276" t="s">
        <v>2633</v>
      </c>
      <c r="M660" s="204"/>
      <c r="N660" s="204">
        <f>VLOOKUP(K660,$A$681:$F$2408,6,FALSE)</f>
        <v>150</v>
      </c>
      <c r="O660" s="203" t="s">
        <v>63</v>
      </c>
      <c r="P660" s="10">
        <f>N660*1.4</f>
        <v>210</v>
      </c>
      <c r="Q660" s="10"/>
      <c r="R660" s="267"/>
      <c r="S660" s="203" t="s">
        <v>116</v>
      </c>
      <c r="T660" s="276" t="s">
        <v>2512</v>
      </c>
      <c r="V660" s="204"/>
      <c r="W660" s="204">
        <f>VLOOKUP(T660,$A$681:$F$2408,6,FALSE)</f>
        <v>56</v>
      </c>
      <c r="X660" s="203" t="s">
        <v>63</v>
      </c>
      <c r="Y660" s="10">
        <f>W660*1.4</f>
        <v>78.399999999999991</v>
      </c>
      <c r="Z660" s="10"/>
      <c r="AA660" s="267"/>
      <c r="AB660" s="203" t="s">
        <v>116</v>
      </c>
      <c r="AC660" s="276" t="s">
        <v>2512</v>
      </c>
      <c r="AE660" s="204"/>
      <c r="AF660" s="204">
        <f>VLOOKUP(AC660,$A$681:$F$2408,6,FALSE)</f>
        <v>56</v>
      </c>
      <c r="AG660" s="203" t="s">
        <v>63</v>
      </c>
      <c r="AH660" s="10">
        <f>AF660*1.4</f>
        <v>78.399999999999991</v>
      </c>
      <c r="AI660" s="10"/>
      <c r="AJ660" s="267"/>
      <c r="AK660" s="203" t="s">
        <v>116</v>
      </c>
      <c r="AL660" s="276" t="s">
        <v>2070</v>
      </c>
      <c r="AN660" s="204"/>
      <c r="AO660" s="204">
        <f>VLOOKUP(AL660,$A$681:$F$2408,6,FALSE)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2338</v>
      </c>
      <c r="AW660" s="204"/>
      <c r="AX660" s="204">
        <f>VLOOKUP(AU660,$A$681:$F$2408,6,FALSE)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2633</v>
      </c>
      <c r="BF660" s="204"/>
      <c r="BG660" s="204">
        <f>VLOOKUP(BD660,$A$681:$F$2408,6,FALSE)</f>
        <v>150</v>
      </c>
      <c r="BH660" s="203" t="s">
        <v>63</v>
      </c>
      <c r="BI660" s="10">
        <f>BG660*1.4</f>
        <v>210</v>
      </c>
      <c r="BJ660" s="10"/>
      <c r="BK660" s="267"/>
      <c r="BL660" s="203" t="s">
        <v>116</v>
      </c>
      <c r="BM660" s="276" t="s">
        <v>2337</v>
      </c>
      <c r="BO660" s="204"/>
      <c r="BP660" s="204">
        <f>VLOOKUP(BM660,$A$681:$F$2408,6,FALSE)</f>
        <v>46</v>
      </c>
      <c r="BQ660" s="203" t="s">
        <v>63</v>
      </c>
      <c r="BR660" s="10">
        <f>BP660*1.4</f>
        <v>64.399999999999991</v>
      </c>
      <c r="BS660" s="10"/>
      <c r="BT660" s="267"/>
      <c r="BU660" s="203" t="s">
        <v>116</v>
      </c>
      <c r="BV660" s="276" t="s">
        <v>2835</v>
      </c>
      <c r="BX660" s="204"/>
      <c r="BY660" s="204">
        <f>VLOOKUP(BV660,$A$681:$F$2408,6,FALSE)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2835</v>
      </c>
      <c r="CG660" s="204"/>
      <c r="CH660" s="204">
        <f>VLOOKUP(CE660,$A$681:$F$2408,6,FALSE)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2633</v>
      </c>
      <c r="CP660" s="204"/>
      <c r="CQ660" s="204">
        <f>VLOOKUP(CN660,$A$681:$F$2408,6,FALSE)</f>
        <v>150</v>
      </c>
      <c r="CR660" s="203" t="s">
        <v>63</v>
      </c>
      <c r="CS660" s="10">
        <f>CQ660*1.4</f>
        <v>210</v>
      </c>
      <c r="CT660" s="10"/>
      <c r="CU660" s="267"/>
      <c r="CV660" s="203" t="s">
        <v>116</v>
      </c>
      <c r="CW660" s="276" t="s">
        <v>2835</v>
      </c>
      <c r="CY660" s="204"/>
      <c r="CZ660" s="204">
        <f>VLOOKUP(CW660,$A$681:$F$2408,6,FALSE)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2059</v>
      </c>
      <c r="DH660" s="204"/>
      <c r="DI660" s="204">
        <f>VLOOKUP(DF660,$A$681:$F$2408,6,FALSE)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VLOOKUP(DO660,$A$681:$F$2408,6,FALSE)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VLOOKUP(DX660,$A$681:$F$2408,6,FALSE)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VLOOKUP(EG660,$A$681:$F$2408,6,FALSE)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2070</v>
      </c>
      <c r="ER660" s="204"/>
      <c r="ES660" s="204">
        <f>VLOOKUP(EP660,$A$681:$F$2408,6,FALSE)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2633</v>
      </c>
      <c r="FA660" s="204"/>
      <c r="FB660" s="204">
        <f>VLOOKUP(EY660,$A$681:$F$2408,6,FALSE)</f>
        <v>150</v>
      </c>
      <c r="FC660" s="203" t="s">
        <v>63</v>
      </c>
      <c r="FD660" s="10">
        <f>FB660*1.4</f>
        <v>210</v>
      </c>
      <c r="FE660" s="10"/>
      <c r="FF660" s="267"/>
      <c r="FG660" s="203" t="s">
        <v>116</v>
      </c>
      <c r="FH660" s="414" t="s">
        <v>2633</v>
      </c>
      <c r="FJ660" s="204"/>
      <c r="FK660" s="204">
        <f>VLOOKUP(FH660,$A$681:$F$2408,6,FALSE)</f>
        <v>150</v>
      </c>
      <c r="FL660" s="203" t="s">
        <v>63</v>
      </c>
      <c r="FM660" s="10">
        <f>FK660*1.4</f>
        <v>210</v>
      </c>
      <c r="FN660" s="10"/>
      <c r="FO660" s="267"/>
      <c r="FP660" s="203" t="s">
        <v>116</v>
      </c>
      <c r="FQ660" s="276" t="s">
        <v>2633</v>
      </c>
      <c r="FS660" s="204"/>
      <c r="FT660" s="204">
        <f>VLOOKUP(FQ660,$A$681:$F$2408,6,FALSE)</f>
        <v>150</v>
      </c>
      <c r="FU660" s="203" t="s">
        <v>63</v>
      </c>
      <c r="FV660" s="10">
        <f>FT660*1.4</f>
        <v>210</v>
      </c>
      <c r="FW660" s="10"/>
      <c r="FX660" s="267"/>
      <c r="FY660" s="203" t="s">
        <v>116</v>
      </c>
      <c r="FZ660" s="276" t="s">
        <v>2835</v>
      </c>
      <c r="GB660" s="204"/>
      <c r="GC660" s="204">
        <f>VLOOKUP(FZ660,$A$681:$F$2408,6,FALSE)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VLOOKUP(GI660,$A$681:$F$2408,6,FALSE)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2788</v>
      </c>
      <c r="GT660" s="204"/>
      <c r="GU660" s="204">
        <f>VLOOKUP(GR660,$A$681:$F$2408,6,FALSE)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2765</v>
      </c>
      <c r="HC660" s="204"/>
      <c r="HD660" s="204">
        <f>VLOOKUP(HA660,$A$681:$F$2408,6,FALSE)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2069</v>
      </c>
      <c r="HL660" s="204"/>
      <c r="HM660" s="204">
        <f>VLOOKUP(HJ660,$A$681:$F$2408,6,FALSE)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2086</v>
      </c>
      <c r="HU660" s="204"/>
      <c r="HV660" s="204">
        <f>VLOOKUP(HS660,$A$681:$F$2408,6,FALSE)</f>
        <v>96</v>
      </c>
      <c r="HW660" s="203" t="s">
        <v>63</v>
      </c>
      <c r="HX660" s="10">
        <f>HV660*1.4</f>
        <v>134.39999999999998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VLOOKUP(IB660,$A$681:$F$2408,6,FALSE)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VLOOKUP(IK660,$A$681:$F$2408,6,FALSE)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VLOOKUP(IT660,$A$681:$F$2408,6,FALSE)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2765</v>
      </c>
      <c r="JE660" s="204"/>
      <c r="JF660" s="204">
        <f>VLOOKUP(JC660,$A$681:$F$2408,6,FALSE)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VLOOKUP(JL660,$A$681:$F$2408,6,FALSE)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VLOOKUP(JU660,$A$681:$F$2408,6,FALSE)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VLOOKUP(KD660,$A$681:$F$2408,6,FALSE)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2668</v>
      </c>
      <c r="KO660" s="204"/>
      <c r="KP660" s="204">
        <f>VLOOKUP(KM660,$A$681:$F$2408,6,FALSE)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1830</v>
      </c>
      <c r="KX660" s="204"/>
      <c r="KY660" s="204">
        <f>VLOOKUP(KV660,$A$681:$F$2408,6,FALSE)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VLOOKUP(LE660,$A$681:$F$2408,6,FALSE)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VLOOKUP(LN660,$A$681:$F$2408,6,FALSE)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VLOOKUP(LW660,$A$681:$F$2408,6,FALSE)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VLOOKUP(MF660,$A$681:$F$2408,6,FALSE)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VLOOKUP(MO660,$A$681:$F$2408,6,FALSE)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VLOOKUP(MX660,$A$681:$F$2408,6,FALSE)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VLOOKUP(NG660,$A$681:$F$2408,6,FALSE)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17" t="s">
        <v>617</v>
      </c>
      <c r="NR660" s="204"/>
      <c r="NS660" s="204">
        <f>VLOOKUP(NP660,$A$681:$F$2408,6,FALSE)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2546</v>
      </c>
      <c r="OA660" s="204"/>
      <c r="OB660" s="204">
        <f>VLOOKUP(NY660,$A$681:$F$2408,6,FALSE)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2069</v>
      </c>
      <c r="OJ660" s="204"/>
      <c r="OK660" s="204">
        <f>VLOOKUP(OH660,$A$681:$F$2408,6,FALSE)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17" t="s">
        <v>3139</v>
      </c>
      <c r="OS660" s="204"/>
      <c r="OT660" s="204">
        <f>VLOOKUP(OQ660,$A$681:$F$2408,6,FALSE)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2633</v>
      </c>
      <c r="PB660" s="204"/>
      <c r="PC660" s="204">
        <f>VLOOKUP(OZ660,$A$681:$F$2408,6,FALSE)</f>
        <v>150</v>
      </c>
      <c r="PD660" s="203" t="s">
        <v>63</v>
      </c>
      <c r="PE660" s="10">
        <f>PC660*1.4</f>
        <v>210</v>
      </c>
      <c r="PF660" s="10"/>
      <c r="PG660" s="267"/>
      <c r="PH660" s="203" t="s">
        <v>116</v>
      </c>
      <c r="PI660" s="276" t="s">
        <v>2835</v>
      </c>
      <c r="PK660" s="204"/>
      <c r="PL660" s="204">
        <f>VLOOKUP(PI660,$A$681:$F$2408,6,FALSE)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VLOOKUP(PR660,$A$681:$F$2408,6,FALSE)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VLOOKUP(QA660,$A$681:$F$2408,6,FALSE)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VLOOKUP(QJ660,$A$681:$F$2408,6,FALSE)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2059</v>
      </c>
      <c r="QU660" s="204"/>
      <c r="QV660" s="204">
        <f>VLOOKUP(QS660,$A$681:$F$2408,6,FALSE)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3080</v>
      </c>
      <c r="RD660" s="204"/>
      <c r="RE660" s="204">
        <f>VLOOKUP(RB660,$A$681:$F$2408,6,FALSE)</f>
        <v>3</v>
      </c>
      <c r="RF660" s="203" t="s">
        <v>63</v>
      </c>
      <c r="RG660" s="10">
        <f>RE660*1.4</f>
        <v>4.1999999999999993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VLOOKUP(RK660,$A$681:$F$2408,6,FALSE)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2835</v>
      </c>
      <c r="RV660" s="204"/>
      <c r="RW660" s="204">
        <f>VLOOKUP(RT660,$A$681:$F$2408,6,FALSE)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2633</v>
      </c>
      <c r="SE660" s="204"/>
      <c r="SF660" s="204">
        <f>VLOOKUP(SC660,$A$681:$F$2408,6,FALSE)</f>
        <v>150</v>
      </c>
      <c r="SG660" s="203" t="s">
        <v>63</v>
      </c>
      <c r="SH660" s="10">
        <f>SF660*1.4</f>
        <v>210</v>
      </c>
      <c r="SI660" s="10"/>
      <c r="SJ660" s="273"/>
      <c r="SK660" s="203" t="s">
        <v>116</v>
      </c>
      <c r="SL660" s="276" t="s">
        <v>2512</v>
      </c>
      <c r="SN660" s="204"/>
      <c r="SO660" s="204">
        <f>VLOOKUP(SL660,$A$681:$F$2408,6,FALSE)</f>
        <v>56</v>
      </c>
      <c r="SP660" s="203" t="s">
        <v>63</v>
      </c>
      <c r="SQ660" s="10">
        <f>SO660*1.4</f>
        <v>78.399999999999991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VLOOKUP(SU660,$A$681:$F$2408,6,FALSE)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660</v>
      </c>
      <c r="TF660" s="204"/>
      <c r="TG660" s="204">
        <f>VLOOKUP(TD660,$A$681:$F$2408,6,FALSE)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2633</v>
      </c>
      <c r="TO660" s="204"/>
      <c r="TP660" s="204">
        <f>VLOOKUP(TM660,$A$681:$F$2408,6,FALSE)</f>
        <v>150</v>
      </c>
      <c r="TQ660" s="203" t="s">
        <v>63</v>
      </c>
      <c r="TR660" s="10">
        <f>TP660*1.4</f>
        <v>210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VLOOKUP(TV660,$A$681:$F$2408,6,FALSE)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VLOOKUP(UE660,$A$681:$F$2408,6,FALSE)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2835</v>
      </c>
      <c r="UP660" s="204"/>
      <c r="UQ660" s="204">
        <f>VLOOKUP(UN660,$A$681:$F$2408,6,FALSE)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VLOOKUP(UW660,$A$681:$F$2408,6,FALSE)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VLOOKUP(VF660,$A$681:$F$2408,6,FALSE)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VLOOKUP(VO660,$A$681:$F$2408,6,FALSE)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VLOOKUP(VX660,$A$681:$F$2408,6,FALSE)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2824</v>
      </c>
      <c r="WI660" s="204"/>
      <c r="WJ660" s="204">
        <f>VLOOKUP(WG660,$A$681:$F$2408,6,FALSE)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VLOOKUP(WP660,$A$681:$F$2408,6,FALSE)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VLOOKUP(WY660,$A$681:$F$2408,6,FALSE)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2835</v>
      </c>
      <c r="XJ660" s="204"/>
      <c r="XK660" s="204">
        <f>VLOOKUP(XH660,$A$681:$F$2408,6,FALSE)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VLOOKUP(XQ660,$A$681:$F$2408,6,FALSE)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VLOOKUP(XZ660,$A$681:$F$2408,6,FALSE)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VLOOKUP(YI660,$A$681:$F$2408,6,FALSE)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VLOOKUP(YR660,$A$681:$F$2408,6,FALSE)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2069</v>
      </c>
      <c r="ZC660" s="204"/>
      <c r="ZD660" s="204">
        <f>VLOOKUP(ZA660,$A$681:$F$2408,6,FALSE)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VLOOKUP(ZJ660,$A$681:$F$2408,6,FALSE)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VLOOKUP(ZS660,$A$681:$F$2408,6,FALSE)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2633</v>
      </c>
      <c r="AAD660" s="204"/>
      <c r="AAE660" s="204">
        <f>VLOOKUP(AAB660,$A$681:$F$2408,6,FALSE)</f>
        <v>150</v>
      </c>
      <c r="AAF660" s="203" t="s">
        <v>63</v>
      </c>
      <c r="AAG660" s="10">
        <f>AAE660*1.4</f>
        <v>210</v>
      </c>
      <c r="AAH660" s="10"/>
      <c r="AAI660" s="273"/>
      <c r="AAJ660" s="203" t="s">
        <v>116</v>
      </c>
      <c r="AAK660" s="276" t="s">
        <v>3080</v>
      </c>
      <c r="AAM660" s="204"/>
      <c r="AAN660" s="204">
        <f>VLOOKUP(AAK660,$A$681:$F$2408,6,FALSE)</f>
        <v>3</v>
      </c>
      <c r="AAO660" s="203" t="s">
        <v>63</v>
      </c>
      <c r="AAP660" s="10">
        <f>AAN660*1.4</f>
        <v>4.1999999999999993</v>
      </c>
      <c r="AAQ660" s="10"/>
      <c r="AAR660" s="273"/>
      <c r="AAS660" s="203" t="s">
        <v>116</v>
      </c>
      <c r="AAT660" s="276" t="s">
        <v>3080</v>
      </c>
      <c r="AAV660" s="204"/>
      <c r="AAW660" s="204">
        <f>VLOOKUP(AAT660,$A$681:$F$2408,6,FALSE)</f>
        <v>3</v>
      </c>
      <c r="AAX660" s="203" t="s">
        <v>63</v>
      </c>
      <c r="AAY660" s="10">
        <f>AAW660*1.4</f>
        <v>4.1999999999999993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VLOOKUP(ABC660,$A$681:$F$2408,6,FALSE)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2824</v>
      </c>
      <c r="ABN660" s="204"/>
      <c r="ABO660" s="204">
        <f>VLOOKUP(ABL660,$A$681:$F$2408,6,FALSE)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VLOOKUP(ABU660,$A$681:$F$2408,6,FALSE)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VLOOKUP(ACD660,$A$681:$F$2408,6,FALSE)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VLOOKUP(ACM660,$A$681:$F$2408,6,FALSE)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VLOOKUP(ACV660,$A$681:$F$2408,6,FALSE)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VLOOKUP(ADE660,$A$681:$F$2408,6,FALSE)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VLOOKUP(ADN660,$A$681:$F$2408,6,FALSE)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VLOOKUP(ADW660,$A$681:$F$2408,6,FALSE)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VLOOKUP(AEF660,$A$681:$F$2408,6,FALSE)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VLOOKUP(AEO660,$A$681:$F$2408,6,FALSE)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VLOOKUP(AEX660,$A$681:$F$2408,6,FALSE)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VLOOKUP(AFG660,$A$681:$F$2408,6,FALSE)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VLOOKUP(AFP660,$A$681:$F$2408,6,FALSE)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VLOOKUP(AFY660,$A$681:$F$2408,6,FALSE)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VLOOKUP(AGH660,$A$681:$F$2408,6,FALSE)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VLOOKUP(AGQ660,$A$681:$F$2408,6,FALSE)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3139</v>
      </c>
      <c r="AHB660" s="204"/>
      <c r="AHC660" s="204">
        <f>VLOOKUP(AGZ660,$A$681:$F$2408,6,FALSE)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2721</v>
      </c>
      <c r="AHK660" s="204"/>
      <c r="AHL660" s="204">
        <f>VLOOKUP(AHI660,$A$681:$F$2408,6,FALSE)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2835</v>
      </c>
      <c r="AHT660" s="204"/>
      <c r="AHU660" s="204">
        <f>VLOOKUP(AHR660,$A$681:$F$2408,6,FALSE)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VLOOKUP(AIA660,$A$681:$F$2408,6,FALSE)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VLOOKUP(AIJ660,$A$681:$F$2408,6,FALSE)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VLOOKUP(AIS660,$A$681:$F$2408,6,FALSE)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2633</v>
      </c>
      <c r="AJD660" s="204"/>
      <c r="AJE660" s="204">
        <f>VLOOKUP(AJB660,$A$681:$F$2408,6,FALSE)</f>
        <v>150</v>
      </c>
      <c r="AJF660" s="203" t="s">
        <v>63</v>
      </c>
      <c r="AJG660" s="10">
        <f>AJE660*1.4</f>
        <v>210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VLOOKUP(AJK660,$A$681:$F$2408,6,FALSE)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24" t="s">
        <v>989</v>
      </c>
      <c r="AJV660" s="204"/>
      <c r="AJW660" s="204">
        <f>VLOOKUP(AJT660,$A$681:$F$2408,6,FALSE)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VLOOKUP(AKC660,$A$681:$F$2408,6,FALSE)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VLOOKUP(AKL660,$A$681:$F$2408,6,FALSE)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VLOOKUP(AKU660,$A$681:$F$2408,6,FALSE)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2565</v>
      </c>
      <c r="ALF660" s="204"/>
      <c r="ALG660" s="204">
        <f>VLOOKUP(ALD660,$A$681:$F$2408,6,FALSE)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VLOOKUP(ALM660,$A$681:$F$2408,6,FALSE)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VLOOKUP(ALV660,$A$681:$F$2408,6,FALSE)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VLOOKUP(AME660,$A$681:$F$2408,6,FALSE)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3139</v>
      </c>
      <c r="AMP660" s="204"/>
      <c r="AMQ660" s="204">
        <f>VLOOKUP(AMN660,$A$681:$F$2408,6,FALSE)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VLOOKUP(AMW660,$A$681:$F$2408,6,FALSE)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2668</v>
      </c>
      <c r="ANH660" s="204"/>
      <c r="ANI660" s="204">
        <f>VLOOKUP(ANF660,$A$681:$F$2408,6,FALSE)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VLOOKUP(ANO660,$A$681:$F$2408,6,FALSE)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2738</v>
      </c>
      <c r="ANZ660" s="204"/>
      <c r="AOA660" s="204">
        <f>VLOOKUP(ANX660,$A$681:$F$2408,6,FALSE)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2340</v>
      </c>
      <c r="AOI660" s="204"/>
      <c r="AOJ660" s="204">
        <f>VLOOKUP(AOG660,$A$681:$F$2408,6,FALSE)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2086</v>
      </c>
      <c r="AOR660" s="204"/>
      <c r="AOS660" s="204">
        <f>VLOOKUP(AOP660,$A$681:$F$2408,6,FALSE)</f>
        <v>96</v>
      </c>
      <c r="AOT660" s="203" t="s">
        <v>63</v>
      </c>
      <c r="AOU660" s="10">
        <f>AOS660*1.4</f>
        <v>134.39999999999998</v>
      </c>
      <c r="AOV660" s="10"/>
      <c r="AOW660" s="273"/>
      <c r="AOX660" s="203" t="s">
        <v>116</v>
      </c>
      <c r="AOY660" s="276" t="s">
        <v>2633</v>
      </c>
      <c r="APA660" s="204"/>
      <c r="APB660" s="204">
        <f>VLOOKUP(AOY660,$A$681:$F$2408,6,FALSE)</f>
        <v>150</v>
      </c>
      <c r="APC660" s="203" t="s">
        <v>63</v>
      </c>
      <c r="APD660" s="10">
        <f>APB660*1.4</f>
        <v>210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VLOOKUP(APH660,$A$681:$F$2408,6,FALSE)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VLOOKUP(APQ660,$A$681:$F$2408,6,FALSE)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VLOOKUP(APZ660,$A$681:$F$2408,6,FALSE)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2512</v>
      </c>
      <c r="D661" s="204"/>
      <c r="E661" s="204">
        <f>VLOOKUP(B661,$A$681:$F$2408,6,FALSE)</f>
        <v>56</v>
      </c>
      <c r="F661" s="203" t="s">
        <v>65</v>
      </c>
      <c r="G661" s="10">
        <f>E661*1.3</f>
        <v>72.8</v>
      </c>
      <c r="H661" s="10"/>
      <c r="I661" s="267"/>
      <c r="J661" s="203" t="s">
        <v>117</v>
      </c>
      <c r="K661" s="276" t="s">
        <v>2059</v>
      </c>
      <c r="M661" s="204"/>
      <c r="N661" s="204">
        <f>VLOOKUP(K661,$A$681:$F$2408,6,FALSE)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VLOOKUP(T661,$A$681:$F$2408,6,FALSE)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2835</v>
      </c>
      <c r="AE661" s="204"/>
      <c r="AF661" s="204">
        <f>VLOOKUP(AC661,$A$681:$F$2408,6,FALSE)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1830</v>
      </c>
      <c r="AN661" s="204"/>
      <c r="AO661" s="204">
        <f>VLOOKUP(AL661,$A$681:$F$2408,6,FALSE)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2069</v>
      </c>
      <c r="AW661" s="204"/>
      <c r="AX661" s="204">
        <f>VLOOKUP(AU661,$A$681:$F$2408,6,FALSE)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2512</v>
      </c>
      <c r="BF661" s="204"/>
      <c r="BG661" s="204">
        <f>VLOOKUP(BD661,$A$681:$F$2408,6,FALSE)</f>
        <v>56</v>
      </c>
      <c r="BH661" s="203" t="s">
        <v>65</v>
      </c>
      <c r="BI661" s="10">
        <f>BG661*1.3</f>
        <v>72.8</v>
      </c>
      <c r="BJ661" s="10"/>
      <c r="BK661" s="267"/>
      <c r="BL661" s="203" t="s">
        <v>117</v>
      </c>
      <c r="BM661" s="276" t="s">
        <v>2788</v>
      </c>
      <c r="BO661" s="204"/>
      <c r="BP661" s="204">
        <f>VLOOKUP(BM661,$A$681:$F$2408,6,FALSE)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2512</v>
      </c>
      <c r="BX661" s="204"/>
      <c r="BY661" s="204">
        <f>VLOOKUP(BV661,$A$681:$F$2408,6,FALSE)</f>
        <v>56</v>
      </c>
      <c r="BZ661" s="203" t="s">
        <v>65</v>
      </c>
      <c r="CA661" s="10">
        <f>BY661*1.3</f>
        <v>72.8</v>
      </c>
      <c r="CB661" s="10"/>
      <c r="CC661" s="267"/>
      <c r="CD661" s="203" t="s">
        <v>117</v>
      </c>
      <c r="CE661" s="276" t="s">
        <v>2070</v>
      </c>
      <c r="CG661" s="204"/>
      <c r="CH661" s="204">
        <f>VLOOKUP(CE661,$A$681:$F$2408,6,FALSE)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2512</v>
      </c>
      <c r="CP661" s="204"/>
      <c r="CQ661" s="204">
        <f>VLOOKUP(CN661,$A$681:$F$2408,6,FALSE)</f>
        <v>56</v>
      </c>
      <c r="CR661" s="203" t="s">
        <v>65</v>
      </c>
      <c r="CS661" s="10">
        <f>CQ661*1.3</f>
        <v>72.8</v>
      </c>
      <c r="CT661" s="10"/>
      <c r="CU661" s="267"/>
      <c r="CV661" s="203" t="s">
        <v>117</v>
      </c>
      <c r="CW661" s="276" t="s">
        <v>2337</v>
      </c>
      <c r="CY661" s="204"/>
      <c r="CZ661" s="204">
        <f>VLOOKUP(CW661,$A$681:$F$2408,6,FALSE)</f>
        <v>46</v>
      </c>
      <c r="DA661" s="203" t="s">
        <v>65</v>
      </c>
      <c r="DB661" s="10">
        <f>CZ661*1.3</f>
        <v>59.800000000000004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VLOOKUP(DF661,$A$681:$F$2408,6,FALSE)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2765</v>
      </c>
      <c r="DQ661" s="204"/>
      <c r="DR661" s="204">
        <f>VLOOKUP(DO661,$A$681:$F$2408,6,FALSE)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VLOOKUP(DX661,$A$681:$F$2408,6,FALSE)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VLOOKUP(EG661,$A$681:$F$2408,6,FALSE)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VLOOKUP(EP661,$A$681:$F$2408,6,FALSE)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2824</v>
      </c>
      <c r="FA661" s="204"/>
      <c r="FB661" s="204">
        <f>VLOOKUP(EY661,$A$681:$F$2408,6,FALSE)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2338</v>
      </c>
      <c r="FJ661" s="204"/>
      <c r="FK661" s="204">
        <f>VLOOKUP(FH661,$A$681:$F$2408,6,FALSE)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2086</v>
      </c>
      <c r="FS661" s="204"/>
      <c r="FT661" s="204">
        <f>VLOOKUP(FQ661,$A$681:$F$2408,6,FALSE)</f>
        <v>96</v>
      </c>
      <c r="FU661" s="203" t="s">
        <v>65</v>
      </c>
      <c r="FV661" s="10">
        <f>FT661*1.3</f>
        <v>124.80000000000001</v>
      </c>
      <c r="FW661" s="10"/>
      <c r="FX661" s="267"/>
      <c r="FY661" s="203" t="s">
        <v>117</v>
      </c>
      <c r="FZ661" s="276" t="s">
        <v>2512</v>
      </c>
      <c r="GB661" s="204"/>
      <c r="GC661" s="204">
        <f>VLOOKUP(FZ661,$A$681:$F$2408,6,FALSE)</f>
        <v>56</v>
      </c>
      <c r="GD661" s="203" t="s">
        <v>65</v>
      </c>
      <c r="GE661" s="10">
        <f>GC661*1.3</f>
        <v>72.8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VLOOKUP(GI661,$A$681:$F$2408,6,FALSE)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2512</v>
      </c>
      <c r="GT661" s="204"/>
      <c r="GU661" s="204">
        <f>VLOOKUP(GR661,$A$681:$F$2408,6,FALSE)</f>
        <v>56</v>
      </c>
      <c r="GV661" s="203" t="s">
        <v>65</v>
      </c>
      <c r="GW661" s="10">
        <f>GU661*1.3</f>
        <v>72.8</v>
      </c>
      <c r="GX661" s="10"/>
      <c r="GY661" s="267"/>
      <c r="GZ661" s="203" t="s">
        <v>117</v>
      </c>
      <c r="HA661" s="276" t="s">
        <v>2835</v>
      </c>
      <c r="HC661" s="204"/>
      <c r="HD661" s="204">
        <f>VLOOKUP(HA661,$A$681:$F$2408,6,FALSE)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VLOOKUP(HJ661,$A$681:$F$2408,6,FALSE)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2059</v>
      </c>
      <c r="HU661" s="204"/>
      <c r="HV661" s="204">
        <f>VLOOKUP(HS661,$A$681:$F$2408,6,FALSE)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VLOOKUP(IB661,$A$681:$F$2408,6,FALSE)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VLOOKUP(IK661,$A$681:$F$2408,6,FALSE)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VLOOKUP(IT661,$A$681:$F$2408,6,FALSE)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VLOOKUP(JC661,$A$681:$F$2408,6,FALSE)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2059</v>
      </c>
      <c r="JN661" s="204"/>
      <c r="JO661" s="204">
        <f>VLOOKUP(JL661,$A$681:$F$2408,6,FALSE)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2824</v>
      </c>
      <c r="JW661" s="204"/>
      <c r="JX661" s="204">
        <f>VLOOKUP(JU661,$A$681:$F$2408,6,FALSE)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VLOOKUP(KD661,$A$681:$F$2408,6,FALSE)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2089</v>
      </c>
      <c r="KO661" s="204"/>
      <c r="KP661" s="204">
        <f>VLOOKUP(KM661,$A$681:$F$2408,6,FALSE)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2337</v>
      </c>
      <c r="KX661" s="204"/>
      <c r="KY661" s="204">
        <f>VLOOKUP(KV661,$A$681:$F$2408,6,FALSE)</f>
        <v>46</v>
      </c>
      <c r="KZ661" s="203" t="s">
        <v>65</v>
      </c>
      <c r="LA661" s="10">
        <f>KY661*1.3</f>
        <v>59.800000000000004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VLOOKUP(LE661,$A$681:$F$2408,6,FALSE)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2069</v>
      </c>
      <c r="LP661" s="204"/>
      <c r="LQ661" s="204">
        <f>VLOOKUP(LN661,$A$681:$F$2408,6,FALSE)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3139</v>
      </c>
      <c r="LY661" s="204"/>
      <c r="LZ661" s="204">
        <f>VLOOKUP(LW661,$A$681:$F$2408,6,FALSE)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VLOOKUP(MF661,$A$681:$F$2408,6,FALSE)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2123</v>
      </c>
      <c r="MQ661" s="204"/>
      <c r="MR661" s="204">
        <f>VLOOKUP(MO661,$A$681:$F$2408,6,FALSE)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VLOOKUP(MX661,$A$681:$F$2408,6,FALSE)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VLOOKUP(NG661,$A$681:$F$2408,6,FALSE)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3139</v>
      </c>
      <c r="NR661" s="204"/>
      <c r="NS661" s="204">
        <f>VLOOKUP(NP661,$A$681:$F$2408,6,FALSE)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2721</v>
      </c>
      <c r="OA661" s="204"/>
      <c r="OB661" s="204">
        <f>VLOOKUP(NY661,$A$681:$F$2408,6,FALSE)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VLOOKUP(OH661,$A$681:$F$2408,6,FALSE)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582</v>
      </c>
      <c r="OS661" s="204"/>
      <c r="OT661" s="204">
        <f>VLOOKUP(OQ661,$A$681:$F$2408,6,FALSE)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1" t="s">
        <v>449</v>
      </c>
      <c r="PB661" s="204"/>
      <c r="PC661" s="204">
        <f>VLOOKUP(OZ661,$A$681:$F$2408,6,FALSE)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2512</v>
      </c>
      <c r="PK661" s="204"/>
      <c r="PL661" s="204">
        <f>VLOOKUP(PI661,$A$681:$F$2408,6,FALSE)</f>
        <v>56</v>
      </c>
      <c r="PM661" s="203" t="s">
        <v>65</v>
      </c>
      <c r="PN661" s="10">
        <f>PL661*1.3</f>
        <v>72.8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VLOOKUP(PR661,$A$681:$F$2408,6,FALSE)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VLOOKUP(QA661,$A$681:$F$2408,6,FALSE)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2069</v>
      </c>
      <c r="QL661" s="204"/>
      <c r="QM661" s="204">
        <f>VLOOKUP(QJ661,$A$681:$F$2408,6,FALSE)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VLOOKUP(QS661,$A$681:$F$2408,6,FALSE)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VLOOKUP(RB661,$A$681:$F$2408,6,FALSE)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VLOOKUP(RK661,$A$681:$F$2408,6,FALSE)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2633</v>
      </c>
      <c r="RV661" s="204"/>
      <c r="RW661" s="204">
        <f>VLOOKUP(RT661,$A$681:$F$2408,6,FALSE)</f>
        <v>150</v>
      </c>
      <c r="RX661" s="203" t="s">
        <v>65</v>
      </c>
      <c r="RY661" s="10">
        <f>RW661*1.3</f>
        <v>195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VLOOKUP(SC661,$A$681:$F$2408,6,FALSE)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2835</v>
      </c>
      <c r="SN661" s="204"/>
      <c r="SO661" s="204">
        <f>VLOOKUP(SL661,$A$681:$F$2408,6,FALSE)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VLOOKUP(SU661,$A$681:$F$2408,6,FALSE)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1" t="s">
        <v>509</v>
      </c>
      <c r="TF661" s="204"/>
      <c r="TG661" s="204">
        <f>VLOOKUP(TD661,$A$681:$F$2408,6,FALSE)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VLOOKUP(TM661,$A$681:$F$2408,6,FALSE)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VLOOKUP(TV661,$A$681:$F$2408,6,FALSE)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VLOOKUP(UE661,$A$681:$F$2408,6,FALSE)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VLOOKUP(UN661,$A$681:$F$2408,6,FALSE)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2633</v>
      </c>
      <c r="UY661" s="204"/>
      <c r="UZ661" s="204">
        <f>VLOOKUP(UW661,$A$681:$F$2408,6,FALSE)</f>
        <v>150</v>
      </c>
      <c r="VA661" s="203" t="s">
        <v>65</v>
      </c>
      <c r="VB661" s="10">
        <f>UZ661*1.3</f>
        <v>195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VLOOKUP(VF661,$A$681:$F$2408,6,FALSE)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VLOOKUP(VO661,$A$681:$F$2408,6,FALSE)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VLOOKUP(VX661,$A$681:$F$2408,6,FALSE)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2765</v>
      </c>
      <c r="WI661" s="204"/>
      <c r="WJ661" s="204">
        <f>VLOOKUP(WG661,$A$681:$F$2408,6,FALSE)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VLOOKUP(WP661,$A$681:$F$2408,6,FALSE)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VLOOKUP(WY661,$A$681:$F$2408,6,FALSE)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2621</v>
      </c>
      <c r="XJ661" s="204"/>
      <c r="XK661" s="204">
        <f>VLOOKUP(XH661,$A$681:$F$2408,6,FALSE)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2070</v>
      </c>
      <c r="XS661" s="204"/>
      <c r="XT661" s="204">
        <f>VLOOKUP(XQ661,$A$681:$F$2408,6,FALSE)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VLOOKUP(XZ661,$A$681:$F$2408,6,FALSE)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VLOOKUP(YI661,$A$681:$F$2408,6,FALSE)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VLOOKUP(YR661,$A$681:$F$2408,6,FALSE)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617</v>
      </c>
      <c r="ZC661" s="204"/>
      <c r="ZD661" s="204">
        <f>VLOOKUP(ZA661,$A$681:$F$2408,6,FALSE)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VLOOKUP(ZJ661,$A$681:$F$2408,6,FALSE)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VLOOKUP(ZS661,$A$681:$F$2408,6,FALSE)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2337</v>
      </c>
      <c r="AAD661" s="204"/>
      <c r="AAE661" s="204">
        <f>VLOOKUP(AAB661,$A$681:$F$2408,6,FALSE)</f>
        <v>46</v>
      </c>
      <c r="AAF661" s="203" t="s">
        <v>65</v>
      </c>
      <c r="AAG661" s="10">
        <f>AAE661*1.3</f>
        <v>59.800000000000004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VLOOKUP(AAK661,$A$681:$F$2408,6,FALSE)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2329</v>
      </c>
      <c r="AAV661" s="204"/>
      <c r="AAW661" s="204">
        <f>VLOOKUP(AAT661,$A$681:$F$2408,6,FALSE)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VLOOKUP(ABC661,$A$681:$F$2408,6,FALSE)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2086</v>
      </c>
      <c r="ABN661" s="204"/>
      <c r="ABO661" s="204">
        <f>VLOOKUP(ABL661,$A$681:$F$2408,6,FALSE)</f>
        <v>96</v>
      </c>
      <c r="ABP661" s="203" t="s">
        <v>65</v>
      </c>
      <c r="ABQ661" s="10">
        <f>ABO661*1.3</f>
        <v>124.80000000000001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VLOOKUP(ABU661,$A$681:$F$2408,6,FALSE)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VLOOKUP(ACD661,$A$681:$F$2408,6,FALSE)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VLOOKUP(ACM661,$A$681:$F$2408,6,FALSE)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VLOOKUP(ACV661,$A$681:$F$2408,6,FALSE)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VLOOKUP(ADE661,$A$681:$F$2408,6,FALSE)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VLOOKUP(ADN661,$A$681:$F$2408,6,FALSE)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VLOOKUP(ADW661,$A$681:$F$2408,6,FALSE)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VLOOKUP(AEF661,$A$681:$F$2408,6,FALSE)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VLOOKUP(AEO661,$A$681:$F$2408,6,FALSE)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VLOOKUP(AEX661,$A$681:$F$2408,6,FALSE)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VLOOKUP(AFG661,$A$681:$F$2408,6,FALSE)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VLOOKUP(AFP661,$A$681:$F$2408,6,FALSE)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VLOOKUP(AFY661,$A$681:$F$2408,6,FALSE)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VLOOKUP(AGH661,$A$681:$F$2408,6,FALSE)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VLOOKUP(AGQ661,$A$681:$F$2408,6,FALSE)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2512</v>
      </c>
      <c r="AHB661" s="204"/>
      <c r="AHC661" s="204">
        <f>VLOOKUP(AGZ661,$A$681:$F$2408,6,FALSE)</f>
        <v>56</v>
      </c>
      <c r="AHD661" s="203" t="s">
        <v>65</v>
      </c>
      <c r="AHE661" s="10">
        <f>AHC661*1.3</f>
        <v>72.8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VLOOKUP(AHI661,$A$681:$F$2408,6,FALSE)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2633</v>
      </c>
      <c r="AHT661" s="204"/>
      <c r="AHU661" s="204">
        <f>VLOOKUP(AHR661,$A$681:$F$2408,6,FALSE)</f>
        <v>150</v>
      </c>
      <c r="AHV661" s="203" t="s">
        <v>65</v>
      </c>
      <c r="AHW661" s="10">
        <f>AHU661*1.3</f>
        <v>195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VLOOKUP(AIA661,$A$681:$F$2408,6,FALSE)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VLOOKUP(AIJ661,$A$681:$F$2408,6,FALSE)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VLOOKUP(AIS661,$A$681:$F$2408,6,FALSE)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3139</v>
      </c>
      <c r="AJD661" s="204"/>
      <c r="AJE661" s="204">
        <f>VLOOKUP(AJB661,$A$681:$F$2408,6,FALSE)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3139</v>
      </c>
      <c r="AJM661" s="204"/>
      <c r="AJN661" s="204">
        <f>VLOOKUP(AJK661,$A$681:$F$2408,6,FALSE)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449</v>
      </c>
      <c r="AJV661" s="204"/>
      <c r="AJW661" s="204">
        <f>VLOOKUP(AJT661,$A$681:$F$2408,6,FALSE)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2077</v>
      </c>
      <c r="AKE661" s="204"/>
      <c r="AKF661" s="204">
        <f>VLOOKUP(AKC661,$A$681:$F$2408,6,FALSE)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VLOOKUP(AKL661,$A$681:$F$2408,6,FALSE)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2588</v>
      </c>
      <c r="AKW661" s="204"/>
      <c r="AKX661" s="204">
        <f>VLOOKUP(AKU661,$A$681:$F$2408,6,FALSE)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VLOOKUP(ALD661,$A$681:$F$2408,6,FALSE)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2069</v>
      </c>
      <c r="ALO661" s="204"/>
      <c r="ALP661" s="204">
        <f>VLOOKUP(ALM661,$A$681:$F$2408,6,FALSE)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VLOOKUP(ALV661,$A$681:$F$2408,6,FALSE)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VLOOKUP(AME661,$A$681:$F$2408,6,FALSE)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2668</v>
      </c>
      <c r="AMP661" s="204"/>
      <c r="AMQ661" s="204">
        <f>VLOOKUP(AMN661,$A$681:$F$2408,6,FALSE)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2091</v>
      </c>
      <c r="AMY661" s="204"/>
      <c r="AMZ661" s="204">
        <f>VLOOKUP(AMW661,$A$681:$F$2408,6,FALSE)</f>
        <v>45</v>
      </c>
      <c r="ANA661" s="203" t="s">
        <v>65</v>
      </c>
      <c r="ANB661" s="10">
        <f>AMZ661*1.3</f>
        <v>58.5</v>
      </c>
      <c r="ANC661" s="10"/>
      <c r="AND661" s="273"/>
      <c r="ANE661" s="203" t="s">
        <v>117</v>
      </c>
      <c r="ANF661" s="276" t="s">
        <v>2086</v>
      </c>
      <c r="ANH661" s="204"/>
      <c r="ANI661" s="204">
        <f>VLOOKUP(ANF661,$A$681:$F$2408,6,FALSE)</f>
        <v>96</v>
      </c>
      <c r="ANJ661" s="203" t="s">
        <v>65</v>
      </c>
      <c r="ANK661" s="10">
        <f>ANI661*1.3</f>
        <v>124.80000000000001</v>
      </c>
      <c r="ANL661" s="10"/>
      <c r="ANM661" s="273"/>
      <c r="ANN661" s="203" t="s">
        <v>117</v>
      </c>
      <c r="ANO661" s="276" t="s">
        <v>1830</v>
      </c>
      <c r="ANQ661" s="204"/>
      <c r="ANR661" s="204">
        <f>VLOOKUP(ANO661,$A$681:$F$2408,6,FALSE)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VLOOKUP(ANX661,$A$681:$F$2408,6,FALSE)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VLOOKUP(AOG661,$A$681:$F$2408,6,FALSE)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VLOOKUP(AOP661,$A$681:$F$2408,6,FALSE)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VLOOKUP(AOY661,$A$681:$F$2408,6,FALSE)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VLOOKUP(APH661,$A$681:$F$2408,6,FALSE)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VLOOKUP(APQ661,$A$681:$F$2408,6,FALSE)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VLOOKUP(APZ661,$A$681:$F$2408,6,FALSE)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2546</v>
      </c>
      <c r="D662" s="204"/>
      <c r="E662" s="204">
        <f>VLOOKUP(B662,$A$681:$F$2408,6,FALSE)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2070</v>
      </c>
      <c r="M662" s="204"/>
      <c r="N662" s="204">
        <f>VLOOKUP(K662,$A$681:$F$2408,6,FALSE)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2835</v>
      </c>
      <c r="V662" s="204"/>
      <c r="W662" s="204">
        <f>VLOOKUP(T662,$A$681:$F$2408,6,FALSE)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2633</v>
      </c>
      <c r="AE662" s="204"/>
      <c r="AF662" s="204">
        <f>VLOOKUP(AC662,$A$681:$F$2408,6,FALSE)</f>
        <v>150</v>
      </c>
      <c r="AG662" s="203" t="s">
        <v>67</v>
      </c>
      <c r="AH662" s="10">
        <f>AF662*1.2</f>
        <v>180</v>
      </c>
      <c r="AI662" s="10"/>
      <c r="AJ662" s="267"/>
      <c r="AK662" s="203" t="s">
        <v>118</v>
      </c>
      <c r="AL662" s="276" t="s">
        <v>2337</v>
      </c>
      <c r="AN662" s="204"/>
      <c r="AO662" s="204">
        <f>VLOOKUP(AL662,$A$681:$F$2408,6,FALSE)</f>
        <v>46</v>
      </c>
      <c r="AP662" s="203" t="s">
        <v>67</v>
      </c>
      <c r="AQ662" s="10">
        <f>AO662*1.2</f>
        <v>55.199999999999996</v>
      </c>
      <c r="AR662" s="10"/>
      <c r="AS662" s="267"/>
      <c r="AT662" s="203" t="s">
        <v>118</v>
      </c>
      <c r="AU662" s="276" t="s">
        <v>2086</v>
      </c>
      <c r="AW662" s="204"/>
      <c r="AX662" s="204">
        <f>VLOOKUP(AU662,$A$681:$F$2408,6,FALSE)</f>
        <v>96</v>
      </c>
      <c r="AY662" s="203" t="s">
        <v>67</v>
      </c>
      <c r="AZ662" s="10">
        <f>AX662*1.2</f>
        <v>115.19999999999999</v>
      </c>
      <c r="BA662" s="10"/>
      <c r="BB662" s="267"/>
      <c r="BC662" s="203" t="s">
        <v>118</v>
      </c>
      <c r="BD662" s="276" t="s">
        <v>2069</v>
      </c>
      <c r="BF662" s="204"/>
      <c r="BG662" s="204">
        <f>VLOOKUP(BD662,$A$681:$F$2408,6,FALSE)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2835</v>
      </c>
      <c r="BO662" s="204"/>
      <c r="BP662" s="204">
        <f>VLOOKUP(BM662,$A$681:$F$2408,6,FALSE)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2059</v>
      </c>
      <c r="BX662" s="204"/>
      <c r="BY662" s="204">
        <f>VLOOKUP(BV662,$A$681:$F$2408,6,FALSE)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2069</v>
      </c>
      <c r="CG662" s="204"/>
      <c r="CH662" s="204">
        <f>VLOOKUP(CE662,$A$681:$F$2408,6,FALSE)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2546</v>
      </c>
      <c r="CP662" s="204"/>
      <c r="CQ662" s="204">
        <f>VLOOKUP(CN662,$A$681:$F$2408,6,FALSE)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2338</v>
      </c>
      <c r="CY662" s="204"/>
      <c r="CZ662" s="204">
        <f>VLOOKUP(CW662,$A$681:$F$2408,6,FALSE)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2338</v>
      </c>
      <c r="DH662" s="204"/>
      <c r="DI662" s="204">
        <f>VLOOKUP(DF662,$A$681:$F$2408,6,FALSE)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VLOOKUP(DO662,$A$681:$F$2408,6,FALSE)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VLOOKUP(DX662,$A$681:$F$2408,6,FALSE)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VLOOKUP(EG662,$A$681:$F$2408,6,FALSE)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2546</v>
      </c>
      <c r="ER662" s="204"/>
      <c r="ES662" s="204">
        <f>VLOOKUP(EP662,$A$681:$F$2408,6,FALSE)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2070</v>
      </c>
      <c r="FA662" s="204"/>
      <c r="FB662" s="204">
        <f>VLOOKUP(EY662,$A$681:$F$2408,6,FALSE)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2835</v>
      </c>
      <c r="FJ662" s="204"/>
      <c r="FK662" s="204">
        <f>VLOOKUP(FH662,$A$681:$F$2408,6,FALSE)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VLOOKUP(FQ662,$A$681:$F$2408,6,FALSE)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2338</v>
      </c>
      <c r="GB662" s="204"/>
      <c r="GC662" s="204">
        <f>VLOOKUP(FZ662,$A$681:$F$2408,6,FALSE)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VLOOKUP(GI662,$A$681:$F$2408,6,FALSE)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VLOOKUP(GR662,$A$681:$F$2408,6,FALSE)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VLOOKUP(HA662,$A$681:$F$2408,6,FALSE)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2086</v>
      </c>
      <c r="HL662" s="204"/>
      <c r="HM662" s="204">
        <f>VLOOKUP(HJ662,$A$681:$F$2408,6,FALSE)</f>
        <v>96</v>
      </c>
      <c r="HN662" s="203" t="s">
        <v>67</v>
      </c>
      <c r="HO662" s="10">
        <f>HM662*1.2</f>
        <v>115.19999999999999</v>
      </c>
      <c r="HP662" s="10"/>
      <c r="HQ662" s="267"/>
      <c r="HR662" s="203" t="s">
        <v>118</v>
      </c>
      <c r="HS662" s="276" t="s">
        <v>2621</v>
      </c>
      <c r="HU662" s="204"/>
      <c r="HV662" s="204">
        <f>VLOOKUP(HS662,$A$681:$F$2408,6,FALSE)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VLOOKUP(IB662,$A$681:$F$2408,6,FALSE)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2340</v>
      </c>
      <c r="IM662" s="204"/>
      <c r="IN662" s="204">
        <f>VLOOKUP(IK662,$A$681:$F$2408,6,FALSE)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2835</v>
      </c>
      <c r="IV662" s="204"/>
      <c r="IW662" s="204">
        <f>VLOOKUP(IT662,$A$681:$F$2408,6,FALSE)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VLOOKUP(JC662,$A$681:$F$2408,6,FALSE)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VLOOKUP(JL662,$A$681:$F$2408,6,FALSE)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VLOOKUP(JU662,$A$681:$F$2408,6,FALSE)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VLOOKUP(KD662,$A$681:$F$2408,6,FALSE)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VLOOKUP(KM662,$A$681:$F$2408,6,FALSE)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VLOOKUP(KV662,$A$681:$F$2408,6,FALSE)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2786</v>
      </c>
      <c r="LG662" s="204"/>
      <c r="LH662" s="204">
        <f>VLOOKUP(LE662,$A$681:$F$2408,6,FALSE)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VLOOKUP(LN662,$A$681:$F$2408,6,FALSE)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2633</v>
      </c>
      <c r="LY662" s="204"/>
      <c r="LZ662" s="204">
        <f>VLOOKUP(LW662,$A$681:$F$2408,6,FALSE)</f>
        <v>150</v>
      </c>
      <c r="MA662" s="203" t="s">
        <v>67</v>
      </c>
      <c r="MB662" s="10">
        <f>LZ662*1.2</f>
        <v>180</v>
      </c>
      <c r="MC662" s="10"/>
      <c r="MD662" s="267"/>
      <c r="ME662" s="203" t="s">
        <v>118</v>
      </c>
      <c r="MF662" s="276" t="s">
        <v>2069</v>
      </c>
      <c r="MH662" s="204"/>
      <c r="MI662" s="204">
        <f>VLOOKUP(MF662,$A$681:$F$2408,6,FALSE)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VLOOKUP(MO662,$A$681:$F$2408,6,FALSE)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VLOOKUP(MX662,$A$681:$F$2408,6,FALSE)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2765</v>
      </c>
      <c r="NI662" s="204"/>
      <c r="NJ662" s="204">
        <f>VLOOKUP(NG662,$A$681:$F$2408,6,FALSE)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17" t="s">
        <v>2059</v>
      </c>
      <c r="NR662" s="204"/>
      <c r="NS662" s="204">
        <f>VLOOKUP(NP662,$A$681:$F$2408,6,FALSE)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VLOOKUP(NY662,$A$681:$F$2408,6,FALSE)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VLOOKUP(OH662,$A$681:$F$2408,6,FALSE)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17" t="s">
        <v>891</v>
      </c>
      <c r="OS662" s="204"/>
      <c r="OT662" s="204">
        <f>VLOOKUP(OQ662,$A$681:$F$2408,6,FALSE)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2086</v>
      </c>
      <c r="PB662" s="204"/>
      <c r="PC662" s="204">
        <f>VLOOKUP(OZ662,$A$681:$F$2408,6,FALSE)</f>
        <v>96</v>
      </c>
      <c r="PD662" s="203" t="s">
        <v>67</v>
      </c>
      <c r="PE662" s="10">
        <f>PC662*1.2</f>
        <v>115.19999999999999</v>
      </c>
      <c r="PF662" s="10"/>
      <c r="PG662" s="267"/>
      <c r="PH662" s="203" t="s">
        <v>118</v>
      </c>
      <c r="PI662" s="276" t="s">
        <v>2338</v>
      </c>
      <c r="PK662" s="204"/>
      <c r="PL662" s="204">
        <f>VLOOKUP(PI662,$A$681:$F$2408,6,FALSE)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VLOOKUP(PR662,$A$681:$F$2408,6,FALSE)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VLOOKUP(QA662,$A$681:$F$2408,6,FALSE)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VLOOKUP(QJ662,$A$681:$F$2408,6,FALSE)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2086</v>
      </c>
      <c r="QU662" s="204"/>
      <c r="QV662" s="204">
        <f>VLOOKUP(QS662,$A$681:$F$2408,6,FALSE)</f>
        <v>96</v>
      </c>
      <c r="QW662" s="203" t="s">
        <v>67</v>
      </c>
      <c r="QX662" s="10">
        <f>QV662*1.2</f>
        <v>115.19999999999999</v>
      </c>
      <c r="QY662" s="10"/>
      <c r="QZ662" s="267"/>
      <c r="RA662" s="203" t="s">
        <v>118</v>
      </c>
      <c r="RB662" s="276" t="s">
        <v>2588</v>
      </c>
      <c r="RD662" s="204"/>
      <c r="RE662" s="204">
        <f>VLOOKUP(RB662,$A$681:$F$2408,6,FALSE)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VLOOKUP(RK662,$A$681:$F$2408,6,FALSE)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2069</v>
      </c>
      <c r="RV662" s="204"/>
      <c r="RW662" s="204">
        <f>VLOOKUP(RT662,$A$681:$F$2408,6,FALSE)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2835</v>
      </c>
      <c r="SE662" s="204"/>
      <c r="SF662" s="204">
        <f>VLOOKUP(SC662,$A$681:$F$2408,6,FALSE)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2788</v>
      </c>
      <c r="SN662" s="204"/>
      <c r="SO662" s="204">
        <f>VLOOKUP(SL662,$A$681:$F$2408,6,FALSE)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2738</v>
      </c>
      <c r="SW662" s="204"/>
      <c r="SX662" s="204">
        <f>VLOOKUP(SU662,$A$681:$F$2408,6,FALSE)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2668</v>
      </c>
      <c r="TF662" s="204"/>
      <c r="TG662" s="204">
        <f>VLOOKUP(TD662,$A$681:$F$2408,6,FALSE)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2788</v>
      </c>
      <c r="TO662" s="204"/>
      <c r="TP662" s="204">
        <f>VLOOKUP(TM662,$A$681:$F$2408,6,FALSE)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2089</v>
      </c>
      <c r="TX662" s="204"/>
      <c r="TY662" s="204">
        <f>VLOOKUP(TV662,$A$681:$F$2408,6,FALSE)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VLOOKUP(UE662,$A$681:$F$2408,6,FALSE)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VLOOKUP(UN662,$A$681:$F$2408,6,FALSE)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2059</v>
      </c>
      <c r="UY662" s="204"/>
      <c r="UZ662" s="204">
        <f>VLOOKUP(UW662,$A$681:$F$2408,6,FALSE)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2340</v>
      </c>
      <c r="VH662" s="204"/>
      <c r="VI662" s="204">
        <f>VLOOKUP(VF662,$A$681:$F$2408,6,FALSE)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2588</v>
      </c>
      <c r="VQ662" s="204"/>
      <c r="VR662" s="204">
        <f>VLOOKUP(VO662,$A$681:$F$2408,6,FALSE)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VLOOKUP(VX662,$A$681:$F$2408,6,FALSE)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3097</v>
      </c>
      <c r="WI662" s="204"/>
      <c r="WJ662" s="204">
        <f>VLOOKUP(WG662,$A$681:$F$2408,6,FALSE)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VLOOKUP(WP662,$A$681:$F$2408,6,FALSE)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VLOOKUP(WY662,$A$681:$F$2408,6,FALSE)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2546</v>
      </c>
      <c r="XJ662" s="204"/>
      <c r="XK662" s="204">
        <f>VLOOKUP(XH662,$A$681:$F$2408,6,FALSE)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VLOOKUP(XQ662,$A$681:$F$2408,6,FALSE)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VLOOKUP(XZ662,$A$681:$F$2408,6,FALSE)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VLOOKUP(YI662,$A$681:$F$2408,6,FALSE)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VLOOKUP(YR662,$A$681:$F$2408,6,FALSE)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1262</v>
      </c>
      <c r="ZC662" s="204"/>
      <c r="ZD662" s="204">
        <f>VLOOKUP(ZA662,$A$681:$F$2408,6,FALSE)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VLOOKUP(ZJ662,$A$681:$F$2408,6,FALSE)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2086</v>
      </c>
      <c r="ZU662" s="204"/>
      <c r="ZV662" s="204">
        <f>VLOOKUP(ZS662,$A$681:$F$2408,6,FALSE)</f>
        <v>96</v>
      </c>
      <c r="ZW662" s="203" t="s">
        <v>67</v>
      </c>
      <c r="ZX662" s="10">
        <f>ZV662*1.2</f>
        <v>115.19999999999999</v>
      </c>
      <c r="ZY662" s="10"/>
      <c r="ZZ662" s="273"/>
      <c r="AAA662" s="203" t="s">
        <v>118</v>
      </c>
      <c r="AAB662" s="276" t="s">
        <v>2788</v>
      </c>
      <c r="AAD662" s="204"/>
      <c r="AAE662" s="204">
        <f>VLOOKUP(AAB662,$A$681:$F$2408,6,FALSE)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2070</v>
      </c>
      <c r="AAM662" s="204"/>
      <c r="AAN662" s="204">
        <f>VLOOKUP(AAK662,$A$681:$F$2408,6,FALSE)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VLOOKUP(AAT662,$A$681:$F$2408,6,FALSE)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VLOOKUP(ABC662,$A$681:$F$2408,6,FALSE)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VLOOKUP(ABL662,$A$681:$F$2408,6,FALSE)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VLOOKUP(ABU662,$A$681:$F$2408,6,FALSE)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VLOOKUP(ACD662,$A$681:$F$2408,6,FALSE)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VLOOKUP(ACM662,$A$681:$F$2408,6,FALSE)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VLOOKUP(ACV662,$A$681:$F$2408,6,FALSE)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VLOOKUP(ADE662,$A$681:$F$2408,6,FALSE)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VLOOKUP(ADN662,$A$681:$F$2408,6,FALSE)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VLOOKUP(ADW662,$A$681:$F$2408,6,FALSE)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VLOOKUP(AEF662,$A$681:$F$2408,6,FALSE)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VLOOKUP(AEO662,$A$681:$F$2408,6,FALSE)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VLOOKUP(AEX662,$A$681:$F$2408,6,FALSE)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VLOOKUP(AFG662,$A$681:$F$2408,6,FALSE)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VLOOKUP(AFP662,$A$681:$F$2408,6,FALSE)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VLOOKUP(AFY662,$A$681:$F$2408,6,FALSE)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VLOOKUP(AGH662,$A$681:$F$2408,6,FALSE)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VLOOKUP(AGQ662,$A$681:$F$2408,6,FALSE)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VLOOKUP(AGZ662,$A$681:$F$2408,6,FALSE)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VLOOKUP(AHI662,$A$681:$F$2408,6,FALSE)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2086</v>
      </c>
      <c r="AHT662" s="204"/>
      <c r="AHU662" s="204">
        <f>VLOOKUP(AHR662,$A$681:$F$2408,6,FALSE)</f>
        <v>96</v>
      </c>
      <c r="AHV662" s="203" t="s">
        <v>67</v>
      </c>
      <c r="AHW662" s="10">
        <f>AHU662*1.2</f>
        <v>115.19999999999999</v>
      </c>
      <c r="AHX662" s="10"/>
      <c r="AHY662" s="273"/>
      <c r="AHZ662" s="203" t="s">
        <v>118</v>
      </c>
      <c r="AIA662" s="276" t="s">
        <v>2069</v>
      </c>
      <c r="AIC662" s="204"/>
      <c r="AID662" s="204">
        <f>VLOOKUP(AIA662,$A$681:$F$2408,6,FALSE)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VLOOKUP(AIJ662,$A$681:$F$2408,6,FALSE)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2320</v>
      </c>
      <c r="AIU662" s="204"/>
      <c r="AIV662" s="204">
        <f>VLOOKUP(AIS662,$A$681:$F$2408,6,FALSE)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VLOOKUP(AJB662,$A$681:$F$2408,6,FALSE)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VLOOKUP(AJK662,$A$681:$F$2408,6,FALSE)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24" t="s">
        <v>582</v>
      </c>
      <c r="AJV662" s="204"/>
      <c r="AJW662" s="204">
        <f>VLOOKUP(AJT662,$A$681:$F$2408,6,FALSE)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2765</v>
      </c>
      <c r="AKE662" s="204"/>
      <c r="AKF662" s="204">
        <f>VLOOKUP(AKC662,$A$681:$F$2408,6,FALSE)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2633</v>
      </c>
      <c r="AKN662" s="204"/>
      <c r="AKO662" s="204">
        <f>VLOOKUP(AKL662,$A$681:$F$2408,6,FALSE)</f>
        <v>150</v>
      </c>
      <c r="AKP662" s="203" t="s">
        <v>67</v>
      </c>
      <c r="AKQ662" s="10">
        <f>AKO662*1.2</f>
        <v>180</v>
      </c>
      <c r="AKR662" s="10"/>
      <c r="AKS662" s="273"/>
      <c r="AKT662" s="203" t="s">
        <v>118</v>
      </c>
      <c r="AKU662" s="276" t="s">
        <v>2310</v>
      </c>
      <c r="AKW662" s="204"/>
      <c r="AKX662" s="204">
        <f>VLOOKUP(AKU662,$A$681:$F$2408,6,FALSE)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2313</v>
      </c>
      <c r="ALF662" s="204"/>
      <c r="ALG662" s="204">
        <f>VLOOKUP(ALD662,$A$681:$F$2408,6,FALSE)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2059</v>
      </c>
      <c r="ALO662" s="204"/>
      <c r="ALP662" s="204">
        <f>VLOOKUP(ALM662,$A$681:$F$2408,6,FALSE)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VLOOKUP(ALV662,$A$681:$F$2408,6,FALSE)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2086</v>
      </c>
      <c r="AMG662" s="204"/>
      <c r="AMH662" s="204">
        <f>VLOOKUP(AME662,$A$681:$F$2408,6,FALSE)</f>
        <v>96</v>
      </c>
      <c r="AMI662" s="203" t="s">
        <v>67</v>
      </c>
      <c r="AMJ662" s="10">
        <f>AMH662*1.2</f>
        <v>115.19999999999999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VLOOKUP(AMN662,$A$681:$F$2408,6,FALSE)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2633</v>
      </c>
      <c r="AMY662" s="204"/>
      <c r="AMZ662" s="204">
        <f>VLOOKUP(AMW662,$A$681:$F$2408,6,FALSE)</f>
        <v>150</v>
      </c>
      <c r="ANA662" s="203" t="s">
        <v>67</v>
      </c>
      <c r="ANB662" s="10">
        <f>AMZ662*1.2</f>
        <v>180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VLOOKUP(ANF662,$A$681:$F$2408,6,FALSE)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VLOOKUP(ANO662,$A$681:$F$2408,6,FALSE)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VLOOKUP(ANX662,$A$681:$F$2408,6,FALSE)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VLOOKUP(AOG662,$A$681:$F$2408,6,FALSE)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2765</v>
      </c>
      <c r="AOR662" s="204"/>
      <c r="AOS662" s="204">
        <f>VLOOKUP(AOP662,$A$681:$F$2408,6,FALSE)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VLOOKUP(AOY662,$A$681:$F$2408,6,FALSE)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VLOOKUP(APH662,$A$681:$F$2408,6,FALSE)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2668</v>
      </c>
      <c r="APS662" s="204"/>
      <c r="APT662" s="204">
        <f>VLOOKUP(APQ662,$A$681:$F$2408,6,FALSE)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VLOOKUP(APZ662,$A$681:$F$2408,6,FALSE)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2059</v>
      </c>
      <c r="D663" s="204"/>
      <c r="E663" s="204">
        <f>VLOOKUP(B663,$A$681:$F$2408,6,FALSE)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2338</v>
      </c>
      <c r="M663" s="204"/>
      <c r="N663" s="204">
        <f>VLOOKUP(K663,$A$681:$F$2408,6,FALSE)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2086</v>
      </c>
      <c r="V663" s="204"/>
      <c r="W663" s="204">
        <f>VLOOKUP(T663,$A$681:$F$2408,6,FALSE)</f>
        <v>96</v>
      </c>
      <c r="X663" s="203" t="s">
        <v>69</v>
      </c>
      <c r="Y663" s="10">
        <f>W663*1.1</f>
        <v>105.60000000000001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VLOOKUP(AC663,$A$681:$F$2408,6,FALSE)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2546</v>
      </c>
      <c r="AN663" s="204"/>
      <c r="AO663" s="204">
        <f>VLOOKUP(AL663,$A$681:$F$2408,6,FALSE)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2512</v>
      </c>
      <c r="AW663" s="204"/>
      <c r="AX663" s="204">
        <f>VLOOKUP(AU663,$A$681:$F$2408,6,FALSE)</f>
        <v>56</v>
      </c>
      <c r="AY663" s="203" t="s">
        <v>69</v>
      </c>
      <c r="AZ663" s="10">
        <f>AX663*1.1</f>
        <v>61.600000000000009</v>
      </c>
      <c r="BA663" s="10"/>
      <c r="BB663" s="267"/>
      <c r="BC663" s="203" t="s">
        <v>119</v>
      </c>
      <c r="BD663" s="276" t="s">
        <v>2089</v>
      </c>
      <c r="BF663" s="204"/>
      <c r="BG663" s="204">
        <f>VLOOKUP(BD663,$A$681:$F$2408,6,FALSE)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2512</v>
      </c>
      <c r="BO663" s="204"/>
      <c r="BP663" s="204">
        <f>VLOOKUP(BM663,$A$681:$F$2408,6,FALSE)</f>
        <v>56</v>
      </c>
      <c r="BQ663" s="203" t="s">
        <v>69</v>
      </c>
      <c r="BR663" s="10">
        <f>BP663*1.1</f>
        <v>61.600000000000009</v>
      </c>
      <c r="BS663" s="10"/>
      <c r="BT663" s="267"/>
      <c r="BU663" s="203" t="s">
        <v>119</v>
      </c>
      <c r="BV663" s="276" t="s">
        <v>2338</v>
      </c>
      <c r="BX663" s="204"/>
      <c r="BY663" s="204">
        <f>VLOOKUP(BV663,$A$681:$F$2408,6,FALSE)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2512</v>
      </c>
      <c r="CG663" s="204"/>
      <c r="CH663" s="204">
        <f>VLOOKUP(CE663,$A$681:$F$2408,6,FALSE)</f>
        <v>56</v>
      </c>
      <c r="CI663" s="203" t="s">
        <v>69</v>
      </c>
      <c r="CJ663" s="10">
        <f>CH663*1.1</f>
        <v>61.600000000000009</v>
      </c>
      <c r="CK663" s="10"/>
      <c r="CL663" s="267"/>
      <c r="CM663" s="203" t="s">
        <v>119</v>
      </c>
      <c r="CN663" s="276" t="s">
        <v>2089</v>
      </c>
      <c r="CP663" s="204"/>
      <c r="CQ663" s="204">
        <f>VLOOKUP(CN663,$A$681:$F$2408,6,FALSE)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2070</v>
      </c>
      <c r="CY663" s="204"/>
      <c r="CZ663" s="204">
        <f>VLOOKUP(CW663,$A$681:$F$2408,6,FALSE)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VLOOKUP(DF663,$A$681:$F$2408,6,FALSE)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VLOOKUP(DO663,$A$681:$F$2408,6,FALSE)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VLOOKUP(DX663,$A$681:$F$2408,6,FALSE)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VLOOKUP(EG663,$A$681:$F$2408,6,FALSE)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2835</v>
      </c>
      <c r="ER663" s="204"/>
      <c r="ES663" s="204">
        <f>VLOOKUP(EP663,$A$681:$F$2408,6,FALSE)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VLOOKUP(EY663,$A$681:$F$2408,6,FALSE)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2069</v>
      </c>
      <c r="FJ663" s="204"/>
      <c r="FK663" s="204">
        <f>VLOOKUP(FH663,$A$681:$F$2408,6,FALSE)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VLOOKUP(FQ663,$A$681:$F$2408,6,FALSE)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2788</v>
      </c>
      <c r="GB663" s="204"/>
      <c r="GC663" s="204">
        <f>VLOOKUP(FZ663,$A$681:$F$2408,6,FALSE)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VLOOKUP(GI663,$A$681:$F$2408,6,FALSE)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2835</v>
      </c>
      <c r="GT663" s="204"/>
      <c r="GU663" s="204">
        <f>VLOOKUP(GR663,$A$681:$F$2408,6,FALSE)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VLOOKUP(HA663,$A$681:$F$2408,6,FALSE)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2835</v>
      </c>
      <c r="HL663" s="204"/>
      <c r="HM663" s="204">
        <f>VLOOKUP(HJ663,$A$681:$F$2408,6,FALSE)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VLOOKUP(HS663,$A$681:$F$2408,6,FALSE)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VLOOKUP(IB663,$A$681:$F$2408,6,FALSE)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2337</v>
      </c>
      <c r="IM663" s="204"/>
      <c r="IN663" s="204">
        <f>VLOOKUP(IK663,$A$681:$F$2408,6,FALSE)</f>
        <v>46</v>
      </c>
      <c r="IO663" s="203" t="s">
        <v>69</v>
      </c>
      <c r="IP663" s="10">
        <f>IN663*1.1</f>
        <v>50.6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VLOOKUP(IT663,$A$681:$F$2408,6,FALSE)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VLOOKUP(JC663,$A$681:$F$2408,6,FALSE)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2337</v>
      </c>
      <c r="JN663" s="204"/>
      <c r="JO663" s="204">
        <f>VLOOKUP(JL663,$A$681:$F$2408,6,FALSE)</f>
        <v>46</v>
      </c>
      <c r="JP663" s="203" t="s">
        <v>69</v>
      </c>
      <c r="JQ663" s="10">
        <f>JO663*1.1</f>
        <v>50.6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VLOOKUP(JU663,$A$681:$F$2408,6,FALSE)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VLOOKUP(KD663,$A$681:$F$2408,6,FALSE)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2786</v>
      </c>
      <c r="KO663" s="204"/>
      <c r="KP663" s="204">
        <f>VLOOKUP(KM663,$A$681:$F$2408,6,FALSE)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2338</v>
      </c>
      <c r="KX663" s="204"/>
      <c r="KY663" s="204">
        <f>VLOOKUP(KV663,$A$681:$F$2408,6,FALSE)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1830</v>
      </c>
      <c r="LG663" s="204"/>
      <c r="LH663" s="204">
        <f>VLOOKUP(LE663,$A$681:$F$2408,6,FALSE)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2059</v>
      </c>
      <c r="LP663" s="204"/>
      <c r="LQ663" s="204">
        <f>VLOOKUP(LN663,$A$681:$F$2408,6,FALSE)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VLOOKUP(LW663,$A$681:$F$2408,6,FALSE)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2835</v>
      </c>
      <c r="MH663" s="204"/>
      <c r="MI663" s="204">
        <f>VLOOKUP(MF663,$A$681:$F$2408,6,FALSE)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3139</v>
      </c>
      <c r="MQ663" s="204"/>
      <c r="MR663" s="204">
        <f>VLOOKUP(MO663,$A$681:$F$2408,6,FALSE)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2765</v>
      </c>
      <c r="MZ663" s="204"/>
      <c r="NA663" s="204">
        <f>VLOOKUP(MX663,$A$681:$F$2408,6,FALSE)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2791</v>
      </c>
      <c r="NI663" s="204"/>
      <c r="NJ663" s="204">
        <f>VLOOKUP(NG663,$A$681:$F$2408,6,FALSE)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17" t="s">
        <v>891</v>
      </c>
      <c r="NR663" s="204"/>
      <c r="NS663" s="204">
        <f>VLOOKUP(NP663,$A$681:$F$2408,6,FALSE)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VLOOKUP(NY663,$A$681:$F$2408,6,FALSE)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VLOOKUP(OH663,$A$681:$F$2408,6,FALSE)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2338</v>
      </c>
      <c r="OS663" s="204"/>
      <c r="OT663" s="204">
        <f>VLOOKUP(OQ663,$A$681:$F$2408,6,FALSE)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2835</v>
      </c>
      <c r="PB663" s="204"/>
      <c r="PC663" s="204">
        <f>VLOOKUP(OZ663,$A$681:$F$2408,6,FALSE)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2069</v>
      </c>
      <c r="PK663" s="204"/>
      <c r="PL663" s="204">
        <f>VLOOKUP(PI663,$A$681:$F$2408,6,FALSE)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VLOOKUP(PR663,$A$681:$F$2408,6,FALSE)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2086</v>
      </c>
      <c r="QC663" s="204"/>
      <c r="QD663" s="204">
        <f>VLOOKUP(QA663,$A$681:$F$2408,6,FALSE)</f>
        <v>96</v>
      </c>
      <c r="QE663" s="203" t="s">
        <v>69</v>
      </c>
      <c r="QF663" s="10">
        <f>QD663*1.1</f>
        <v>105.60000000000001</v>
      </c>
      <c r="QG663" s="10"/>
      <c r="QH663" s="267"/>
      <c r="QI663" s="203" t="s">
        <v>119</v>
      </c>
      <c r="QJ663" s="276" t="s">
        <v>2091</v>
      </c>
      <c r="QL663" s="204"/>
      <c r="QM663" s="204">
        <f>VLOOKUP(QJ663,$A$681:$F$2408,6,FALSE)</f>
        <v>45</v>
      </c>
      <c r="QN663" s="203" t="s">
        <v>69</v>
      </c>
      <c r="QO663" s="10">
        <f>QM663*1.1</f>
        <v>49.500000000000007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VLOOKUP(QS663,$A$681:$F$2408,6,FALSE)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2510</v>
      </c>
      <c r="RD663" s="204"/>
      <c r="RE663" s="204">
        <f>VLOOKUP(RB663,$A$681:$F$2408,6,FALSE)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VLOOKUP(RK663,$A$681:$F$2408,6,FALSE)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VLOOKUP(RT663,$A$681:$F$2408,6,FALSE)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VLOOKUP(SC663,$A$681:$F$2408,6,FALSE)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2337</v>
      </c>
      <c r="SN663" s="204"/>
      <c r="SO663" s="204">
        <f>VLOOKUP(SL663,$A$681:$F$2408,6,FALSE)</f>
        <v>46</v>
      </c>
      <c r="SP663" s="203" t="s">
        <v>69</v>
      </c>
      <c r="SQ663" s="10">
        <f>SO663*1.1</f>
        <v>50.6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VLOOKUP(SU663,$A$681:$F$2408,6,FALSE)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1693</v>
      </c>
      <c r="TF663" s="204"/>
      <c r="TG663" s="204">
        <f>VLOOKUP(TD663,$A$681:$F$2408,6,FALSE)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VLOOKUP(TM663,$A$681:$F$2408,6,FALSE)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2721</v>
      </c>
      <c r="TX663" s="204"/>
      <c r="TY663" s="204">
        <f>VLOOKUP(TV663,$A$681:$F$2408,6,FALSE)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VLOOKUP(UE663,$A$681:$F$2408,6,FALSE)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2070</v>
      </c>
      <c r="UP663" s="204"/>
      <c r="UQ663" s="204">
        <f>VLOOKUP(UN663,$A$681:$F$2408,6,FALSE)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2575</v>
      </c>
      <c r="UY663" s="204"/>
      <c r="UZ663" s="204">
        <f>VLOOKUP(UW663,$A$681:$F$2408,6,FALSE)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VLOOKUP(VF663,$A$681:$F$2408,6,FALSE)</f>
        <v>19</v>
      </c>
      <c r="VJ663" s="203" t="s">
        <v>69</v>
      </c>
      <c r="VK663" s="10">
        <f>VI663*1.1</f>
        <v>20.900000000000002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VLOOKUP(VO663,$A$681:$F$2408,6,FALSE)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VLOOKUP(VX663,$A$681:$F$2408,6,FALSE)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VLOOKUP(WG663,$A$681:$F$2408,6,FALSE)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VLOOKUP(WP663,$A$681:$F$2408,6,FALSE)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VLOOKUP(WY663,$A$681:$F$2408,6,FALSE)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VLOOKUP(XH663,$A$681:$F$2408,6,FALSE)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VLOOKUP(XQ663,$A$681:$F$2408,6,FALSE)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2070</v>
      </c>
      <c r="YB663" s="204"/>
      <c r="YC663" s="204">
        <f>VLOOKUP(XZ663,$A$681:$F$2408,6,FALSE)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VLOOKUP(YI663,$A$681:$F$2408,6,FALSE)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VLOOKUP(YR663,$A$681:$F$2408,6,FALSE)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1830</v>
      </c>
      <c r="ZC663" s="204"/>
      <c r="ZD663" s="204">
        <f>VLOOKUP(ZA663,$A$681:$F$2408,6,FALSE)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700</v>
      </c>
      <c r="ZL663" s="204"/>
      <c r="ZM663" s="204">
        <f>VLOOKUP(ZJ663,$A$681:$F$2408,6,FALSE)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VLOOKUP(ZS663,$A$681:$F$2408,6,FALSE)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2512</v>
      </c>
      <c r="AAD663" s="204"/>
      <c r="AAE663" s="204">
        <f>VLOOKUP(AAB663,$A$681:$F$2408,6,FALSE)</f>
        <v>56</v>
      </c>
      <c r="AAF663" s="203" t="s">
        <v>69</v>
      </c>
      <c r="AAG663" s="10">
        <f>AAE663*1.1</f>
        <v>61.600000000000009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VLOOKUP(AAK663,$A$681:$F$2408,6,FALSE)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VLOOKUP(AAT663,$A$681:$F$2408,6,FALSE)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VLOOKUP(ABC663,$A$681:$F$2408,6,FALSE)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VLOOKUP(ABL663,$A$681:$F$2408,6,FALSE)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2340</v>
      </c>
      <c r="ABW663" s="204"/>
      <c r="ABX663" s="204">
        <f>VLOOKUP(ABU663,$A$681:$F$2408,6,FALSE)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VLOOKUP(ACD663,$A$681:$F$2408,6,FALSE)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VLOOKUP(ACM663,$A$681:$F$2408,6,FALSE)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VLOOKUP(ACV663,$A$681:$F$2408,6,FALSE)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VLOOKUP(ADE663,$A$681:$F$2408,6,FALSE)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VLOOKUP(ADN663,$A$681:$F$2408,6,FALSE)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VLOOKUP(ADW663,$A$681:$F$2408,6,FALSE)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VLOOKUP(AEF663,$A$681:$F$2408,6,FALSE)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VLOOKUP(AEO663,$A$681:$F$2408,6,FALSE)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VLOOKUP(AEX663,$A$681:$F$2408,6,FALSE)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VLOOKUP(AFG663,$A$681:$F$2408,6,FALSE)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VLOOKUP(AFP663,$A$681:$F$2408,6,FALSE)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VLOOKUP(AFY663,$A$681:$F$2408,6,FALSE)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VLOOKUP(AGH663,$A$681:$F$2408,6,FALSE)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VLOOKUP(AGQ663,$A$681:$F$2408,6,FALSE)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2835</v>
      </c>
      <c r="AHB663" s="204"/>
      <c r="AHC663" s="204">
        <f>VLOOKUP(AGZ663,$A$681:$F$2408,6,FALSE)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VLOOKUP(AHI663,$A$681:$F$2408,6,FALSE)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2070</v>
      </c>
      <c r="AHT663" s="204"/>
      <c r="AHU663" s="204">
        <f>VLOOKUP(AHR663,$A$681:$F$2408,6,FALSE)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2621</v>
      </c>
      <c r="AIC663" s="204"/>
      <c r="AID663" s="204">
        <f>VLOOKUP(AIA663,$A$681:$F$2408,6,FALSE)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VLOOKUP(AIJ663,$A$681:$F$2408,6,FALSE)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VLOOKUP(AIS663,$A$681:$F$2408,6,FALSE)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VLOOKUP(AJB663,$A$681:$F$2408,6,FALSE)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VLOOKUP(AJK663,$A$681:$F$2408,6,FALSE)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4" t="s">
        <v>2070</v>
      </c>
      <c r="AJV663" s="204"/>
      <c r="AJW663" s="204">
        <f>VLOOKUP(AJT663,$A$681:$F$2408,6,FALSE)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3139</v>
      </c>
      <c r="AKE663" s="204"/>
      <c r="AKF663" s="204">
        <f>VLOOKUP(AKC663,$A$681:$F$2408,6,FALSE)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3139</v>
      </c>
      <c r="AKN663" s="204"/>
      <c r="AKO663" s="204">
        <f>VLOOKUP(AKL663,$A$681:$F$2408,6,FALSE)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VLOOKUP(AKU663,$A$681:$F$2408,6,FALSE)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VLOOKUP(ALD663,$A$681:$F$2408,6,FALSE)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VLOOKUP(ALM663,$A$681:$F$2408,6,FALSE)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VLOOKUP(ALV663,$A$681:$F$2408,6,FALSE)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VLOOKUP(AME663,$A$681:$F$2408,6,FALSE)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VLOOKUP(AMN663,$A$681:$F$2408,6,FALSE)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VLOOKUP(AMW663,$A$681:$F$2408,6,FALSE)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VLOOKUP(ANF663,$A$681:$F$2408,6,FALSE)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VLOOKUP(ANO663,$A$681:$F$2408,6,FALSE)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2579</v>
      </c>
      <c r="ANZ663" s="204"/>
      <c r="AOA663" s="204">
        <f>VLOOKUP(ANX663,$A$681:$F$2408,6,FALSE)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2338</v>
      </c>
      <c r="AOI663" s="204"/>
      <c r="AOJ663" s="204">
        <f>VLOOKUP(AOG663,$A$681:$F$2408,6,FALSE)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VLOOKUP(AOP663,$A$681:$F$2408,6,FALSE)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VLOOKUP(AOY663,$A$681:$F$2408,6,FALSE)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2602</v>
      </c>
      <c r="APJ663" s="204"/>
      <c r="APK663" s="204">
        <f>VLOOKUP(APH663,$A$681:$F$2408,6,FALSE)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2086</v>
      </c>
      <c r="APS663" s="204"/>
      <c r="APT663" s="204">
        <f>VLOOKUP(APQ663,$A$681:$F$2408,6,FALSE)</f>
        <v>96</v>
      </c>
      <c r="APU663" s="203" t="s">
        <v>69</v>
      </c>
      <c r="APV663" s="10">
        <f>APT663*1.1</f>
        <v>105.60000000000001</v>
      </c>
      <c r="APW663" s="10"/>
      <c r="APX663" s="273"/>
      <c r="APY663" s="203" t="s">
        <v>119</v>
      </c>
      <c r="APZ663" s="276" t="s">
        <v>2086</v>
      </c>
      <c r="AQB663" s="204"/>
      <c r="AQC663" s="204">
        <f>VLOOKUP(APZ663,$A$681:$F$2408,6,FALSE)</f>
        <v>96</v>
      </c>
      <c r="AQD663" s="203" t="s">
        <v>69</v>
      </c>
      <c r="AQE663" s="10">
        <f>AQC663*1.1</f>
        <v>105.60000000000001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459.6</v>
      </c>
      <c r="I664" s="267"/>
      <c r="J664" s="203"/>
      <c r="K664" s="407"/>
      <c r="M664" s="203"/>
      <c r="N664" s="203"/>
      <c r="O664" s="203"/>
      <c r="P664" s="10"/>
      <c r="Q664" s="10">
        <f>SUM(P659:P663)</f>
        <v>542</v>
      </c>
      <c r="R664" s="267"/>
      <c r="S664" s="203"/>
      <c r="T664" s="264"/>
      <c r="V664" s="203"/>
      <c r="W664" s="203"/>
      <c r="X664" s="203"/>
      <c r="Y664" s="10"/>
      <c r="Z664" s="10">
        <f>SUM(Y659:Y663)</f>
        <v>766.9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421.9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488.2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370.70000000000005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488.90000000000003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461.4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436.2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478.40000000000003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467.3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368.9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260.2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495.40000000000003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511.7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418.8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426.59999999999997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35.799999999999997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425.4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501.59999999999997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394.99999999999994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106.2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308.29999999999995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184.4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106.9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102.89999999999999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107.7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290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249.3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256.89999999999998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269.2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77.900000000000006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96.299999999999983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44.8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441.4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473.9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106.80000000000001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243.4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233.3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36.1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375.4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321.5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473.6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305.29999999999995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256.2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249.1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70.400000000000006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425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401.9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149.39999999999998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331.40000000000003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187.79999999999998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133.9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186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68.099999999999994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269.40000000000003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650.79999999999995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243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277.2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318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182.6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96.299999999999983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181.6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53.4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312.8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140.9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144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175.09999999999997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306.39999999999998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42.1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182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186.3</v>
      </c>
      <c r="AQG664" s="273"/>
    </row>
    <row r="665" spans="1:1125" s="14" customFormat="1" ht="15">
      <c r="A665" s="203" t="s">
        <v>120</v>
      </c>
      <c r="B665" s="276" t="s">
        <v>2834</v>
      </c>
      <c r="D665" s="283">
        <f>IF(C665="Kopman",2.2,1)</f>
        <v>1</v>
      </c>
      <c r="E665" s="204">
        <f>VLOOKUP(B665,$A$681:$F$2408,6,FALSE)</f>
        <v>216</v>
      </c>
      <c r="F665" s="203" t="s">
        <v>61</v>
      </c>
      <c r="G665" s="10">
        <f>E665*1.5</f>
        <v>324</v>
      </c>
      <c r="H665" s="10"/>
      <c r="I665" s="267"/>
      <c r="J665" s="203" t="s">
        <v>120</v>
      </c>
      <c r="K665" s="276" t="s">
        <v>2521</v>
      </c>
      <c r="M665" s="283">
        <f>IF(L665="Kopman",2.2,1)</f>
        <v>1</v>
      </c>
      <c r="N665" s="204">
        <f>VLOOKUP(K665,$A$681:$F$2408,6,FALSE)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2834</v>
      </c>
      <c r="V665" s="283">
        <f>IF(U665="Kopman",2.2,1)</f>
        <v>1</v>
      </c>
      <c r="W665" s="204">
        <f>VLOOKUP(T665,$A$681:$F$2408,6,FALSE)</f>
        <v>216</v>
      </c>
      <c r="X665" s="203" t="s">
        <v>61</v>
      </c>
      <c r="Y665" s="10">
        <f>W665*1.5*V665</f>
        <v>324</v>
      </c>
      <c r="Z665" s="10"/>
      <c r="AA665" s="267"/>
      <c r="AB665" s="203" t="s">
        <v>120</v>
      </c>
      <c r="AC665" s="276" t="s">
        <v>2521</v>
      </c>
      <c r="AE665" s="283">
        <f>IF(AD665="Kopman",2.2,1)</f>
        <v>1</v>
      </c>
      <c r="AF665" s="204">
        <f>VLOOKUP(AC665,$A$681:$F$2408,6,FALSE)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VLOOKUP(AL665,$A$681:$F$2408,6,FALSE)</f>
        <v>84</v>
      </c>
      <c r="AP665" s="203" t="s">
        <v>61</v>
      </c>
      <c r="AQ665" s="10">
        <f>AO665*1.5*AN665</f>
        <v>126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VLOOKUP(AU665,$A$681:$F$2408,6,FALSE)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VLOOKUP(BD665,$A$681:$F$2408,6,FALSE)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2834</v>
      </c>
      <c r="BO665" s="283">
        <f>IF(BN665="Kopman",2.2,1)</f>
        <v>1</v>
      </c>
      <c r="BP665" s="204">
        <f>VLOOKUP(BM665,$A$681:$F$2408,6,FALSE)</f>
        <v>216</v>
      </c>
      <c r="BQ665" s="203" t="s">
        <v>61</v>
      </c>
      <c r="BR665" s="10">
        <f>BP665*1.5*BO665</f>
        <v>324</v>
      </c>
      <c r="BS665" s="10"/>
      <c r="BT665" s="267"/>
      <c r="BU665" s="203" t="s">
        <v>120</v>
      </c>
      <c r="BV665" s="276" t="s">
        <v>2521</v>
      </c>
      <c r="BX665" s="283">
        <f>IF(BW665="Kopman",2.2,1)</f>
        <v>1</v>
      </c>
      <c r="BY665" s="204">
        <f>VLOOKUP(BV665,$A$681:$F$2408,6,FALSE)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2068</v>
      </c>
      <c r="CG665" s="283">
        <f>IF(CF665="Kopman",2.2,1)</f>
        <v>1</v>
      </c>
      <c r="CH665" s="204">
        <f>VLOOKUP(CE665,$A$681:$F$2408,6,FALSE)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2149</v>
      </c>
      <c r="CP665" s="283">
        <f>IF(CO665="Kopman",2.2,1)</f>
        <v>1</v>
      </c>
      <c r="CQ665" s="204">
        <f>VLOOKUP(CN665,$A$681:$F$2408,6,FALSE)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VLOOKUP(CW665,$A$681:$F$2408,6,FALSE)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2521</v>
      </c>
      <c r="DH665" s="283">
        <f>IF(DG665="Kopman",2.2,1)</f>
        <v>1</v>
      </c>
      <c r="DI665" s="204">
        <f>VLOOKUP(DF665,$A$681:$F$2408,6,FALSE)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2521</v>
      </c>
      <c r="DQ665" s="283">
        <f>IF(DP665="Kopman",2.2,1)</f>
        <v>1</v>
      </c>
      <c r="DR665" s="204">
        <f>VLOOKUP(DO665,$A$681:$F$2408,6,FALSE)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VLOOKUP(DX665,$A$681:$F$2408,6,FALSE)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2755</v>
      </c>
      <c r="EI665" s="283">
        <f>IF(EH665="Kopman",2.2,1)</f>
        <v>1</v>
      </c>
      <c r="EJ665" s="204">
        <f>VLOOKUP(EG665,$A$681:$F$2408,6,FALSE)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1842</v>
      </c>
      <c r="ER665" s="283">
        <f>IF(EQ665="Kopman",2.2,1)</f>
        <v>1</v>
      </c>
      <c r="ES665" s="204">
        <f>VLOOKUP(EP665,$A$681:$F$2408,6,FALSE)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VLOOKUP(EY665,$A$681:$F$2408,6,FALSE)</f>
        <v>77</v>
      </c>
      <c r="FC665" s="203" t="s">
        <v>61</v>
      </c>
      <c r="FD665" s="10">
        <f>FB665*1.5*FA665</f>
        <v>115.5</v>
      </c>
      <c r="FE665" s="10"/>
      <c r="FF665" s="267"/>
      <c r="FG665" s="203" t="s">
        <v>120</v>
      </c>
      <c r="FH665" s="414" t="s">
        <v>2521</v>
      </c>
      <c r="FJ665" s="283">
        <f>IF(FI665="Kopman",2.2,1)</f>
        <v>1</v>
      </c>
      <c r="FK665" s="204">
        <f>VLOOKUP(FH665,$A$681:$F$2408,6,FALSE)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VLOOKUP(FQ665,$A$681:$F$2408,6,FALSE)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VLOOKUP(FZ665,$A$681:$F$2408,6,FALSE)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2755</v>
      </c>
      <c r="GK665" s="283">
        <f>IF(GJ665="Kopman",2.2,1)</f>
        <v>1</v>
      </c>
      <c r="GL665" s="204">
        <f>VLOOKUP(GI665,$A$681:$F$2408,6,FALSE)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2521</v>
      </c>
      <c r="GT665" s="283">
        <f>IF(GS665="Kopman",2.2,1)</f>
        <v>1</v>
      </c>
      <c r="GU665" s="204">
        <f>VLOOKUP(GR665,$A$681:$F$2408,6,FALSE)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VLOOKUP(HA665,$A$681:$F$2408,6,FALSE)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VLOOKUP(HJ665,$A$681:$F$2408,6,FALSE)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09" t="s">
        <v>2834</v>
      </c>
      <c r="HT665" s="408" t="s">
        <v>2017</v>
      </c>
      <c r="HU665" s="283">
        <f>IF(HT665="Kopman",2.2,1)</f>
        <v>2.2000000000000002</v>
      </c>
      <c r="HV665" s="204">
        <f>VLOOKUP(HS665,$A$681:$F$2408,6,FALSE)</f>
        <v>216</v>
      </c>
      <c r="HW665" s="203" t="s">
        <v>61</v>
      </c>
      <c r="HX665" s="10">
        <f>HV665*1.5*HU665</f>
        <v>712.80000000000007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VLOOKUP(IB665,$A$681:$F$2408,6,FALSE)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2703</v>
      </c>
      <c r="IM665" s="283">
        <f>IF(IL665="Kopman",2.2,1)</f>
        <v>1</v>
      </c>
      <c r="IN665" s="204">
        <f>VLOOKUP(IK665,$A$681:$F$2408,6,FALSE)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VLOOKUP(IT665,$A$681:$F$2408,6,FALSE)</f>
        <v>77</v>
      </c>
      <c r="IX665" s="203" t="s">
        <v>61</v>
      </c>
      <c r="IY665" s="10">
        <f>IW665*1.5*IV665</f>
        <v>115.5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VLOOKUP(JC665,$A$681:$F$2408,6,FALSE)</f>
        <v>40</v>
      </c>
      <c r="JG665" s="203" t="s">
        <v>61</v>
      </c>
      <c r="JH665" s="10">
        <f>JF665*1.5*JE665</f>
        <v>60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VLOOKUP(JL665,$A$681:$F$2408,6,FALSE)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2779</v>
      </c>
      <c r="JW665" s="283">
        <f>IF(JV665="Kopman",2.2,1)</f>
        <v>1</v>
      </c>
      <c r="JX665" s="204">
        <f>VLOOKUP(JU665,$A$681:$F$2408,6,FALSE)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VLOOKUP(KD665,$A$681:$F$2408,6,FALSE)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VLOOKUP(KM665,$A$681:$F$2408,6,FALSE)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2521</v>
      </c>
      <c r="KX665" s="283">
        <f>IF(KW665="Kopman",2.2,1)</f>
        <v>1</v>
      </c>
      <c r="KY665" s="204">
        <f>VLOOKUP(KV665,$A$681:$F$2408,6,FALSE)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2863</v>
      </c>
      <c r="LG665" s="283">
        <f>IF(LF665="Kopman",2.2,1)</f>
        <v>1</v>
      </c>
      <c r="LH665" s="204">
        <f>VLOOKUP(LE665,$A$681:$F$2408,6,FALSE)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VLOOKUP(LN665,$A$681:$F$2408,6,FALSE)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VLOOKUP(LW665,$A$681:$F$2408,6,FALSE)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VLOOKUP(MF665,$A$681:$F$2408,6,FALSE)</f>
        <v>77</v>
      </c>
      <c r="MJ665" s="203" t="s">
        <v>61</v>
      </c>
      <c r="MK665" s="10">
        <f>MI665*1.5*MH665</f>
        <v>115.5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VLOOKUP(MO665,$A$681:$F$2408,6,FALSE)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VLOOKUP(MX665,$A$681:$F$2408,6,FALSE)</f>
        <v>40</v>
      </c>
      <c r="NB665" s="203" t="s">
        <v>61</v>
      </c>
      <c r="NC665" s="10">
        <f>NA665*1.5*MZ665</f>
        <v>60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VLOOKUP(NG665,$A$681:$F$2408,6,FALSE)</f>
        <v>77</v>
      </c>
      <c r="NK665" s="203" t="s">
        <v>61</v>
      </c>
      <c r="NL665" s="10">
        <f>NJ665*1.5*NI665</f>
        <v>115.5</v>
      </c>
      <c r="NM665" s="10"/>
      <c r="NN665" s="267"/>
      <c r="NO665" s="203" t="s">
        <v>120</v>
      </c>
      <c r="NP665" s="417" t="s">
        <v>1187</v>
      </c>
      <c r="NR665" s="283">
        <f>IF(NQ665="Kopman",2.2,1)</f>
        <v>1</v>
      </c>
      <c r="NS665" s="204">
        <f>VLOOKUP(NP665,$A$681:$F$2408,6,FALSE)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2641</v>
      </c>
      <c r="OA665" s="283">
        <f>IF(NZ665="Kopman",2.2,1)</f>
        <v>1</v>
      </c>
      <c r="OB665" s="204">
        <f>VLOOKUP(NY665,$A$681:$F$2408,6,FALSE)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VLOOKUP(OH665,$A$681:$F$2408,6,FALSE)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17" t="s">
        <v>2741</v>
      </c>
      <c r="OS665" s="283">
        <f>IF(OR665="Kopman",2.2,1)</f>
        <v>1</v>
      </c>
      <c r="OT665" s="204">
        <f>VLOOKUP(OQ665,$A$681:$F$2408,6,FALSE)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587</v>
      </c>
      <c r="PB665" s="283">
        <f>IF(PA665="Kopman",2.2,1)</f>
        <v>1</v>
      </c>
      <c r="PC665" s="204">
        <f>VLOOKUP(OZ665,$A$681:$F$2408,6,FALSE)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2521</v>
      </c>
      <c r="PK665" s="283">
        <f>IF(PJ665="Kopman",2.2,1)</f>
        <v>1</v>
      </c>
      <c r="PL665" s="204">
        <f>VLOOKUP(PI665,$A$681:$F$2408,6,FALSE)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VLOOKUP(PR665,$A$681:$F$2408,6,FALSE)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VLOOKUP(QA665,$A$681:$F$2408,6,FALSE)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VLOOKUP(QJ665,$A$681:$F$2408,6,FALSE)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1844</v>
      </c>
      <c r="QU665" s="283">
        <f>IF(QT665="Kopman",2.2,1)</f>
        <v>1</v>
      </c>
      <c r="QV665" s="204">
        <f>VLOOKUP(QS665,$A$681:$F$2408,6,FALSE)</f>
        <v>30</v>
      </c>
      <c r="QW665" s="203" t="s">
        <v>61</v>
      </c>
      <c r="QX665" s="10">
        <f>QV665*1.5*QU665</f>
        <v>45</v>
      </c>
      <c r="QY665" s="10"/>
      <c r="QZ665" s="267"/>
      <c r="RA665" s="203" t="s">
        <v>120</v>
      </c>
      <c r="RB665" s="276" t="s">
        <v>2581</v>
      </c>
      <c r="RD665" s="283">
        <f>IF(RC665="Kopman",2.2,1)</f>
        <v>1</v>
      </c>
      <c r="RE665" s="204">
        <f>VLOOKUP(RB665,$A$681:$F$2408,6,FALSE)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VLOOKUP(RK665,$A$681:$F$2408,6,FALSE)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VLOOKUP(RT665,$A$681:$F$2408,6,FALSE)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VLOOKUP(SC665,$A$681:$F$2408,6,FALSE)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2834</v>
      </c>
      <c r="SN665" s="283">
        <f>IF(SM665="Kopman",2.2,1)</f>
        <v>1</v>
      </c>
      <c r="SO665" s="204">
        <f>VLOOKUP(SL665,$A$681:$F$2408,6,FALSE)</f>
        <v>216</v>
      </c>
      <c r="SP665" s="203" t="s">
        <v>61</v>
      </c>
      <c r="SQ665" s="10">
        <f>SO665*1.5*SN665</f>
        <v>324</v>
      </c>
      <c r="SR665" s="10"/>
      <c r="SS665" s="273"/>
      <c r="ST665" s="203" t="s">
        <v>120</v>
      </c>
      <c r="SU665" s="276" t="s">
        <v>2528</v>
      </c>
      <c r="SW665" s="283">
        <f>IF(SV665="Kopman",2.2,1)</f>
        <v>1</v>
      </c>
      <c r="SX665" s="204">
        <f>VLOOKUP(SU665,$A$681:$F$2408,6,FALSE)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1" t="s">
        <v>542</v>
      </c>
      <c r="TF665" s="283">
        <f>IF(TE665="Kopman",2.2,1)</f>
        <v>1</v>
      </c>
      <c r="TG665" s="204">
        <f>VLOOKUP(TD665,$A$681:$F$2408,6,FALSE)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2075</v>
      </c>
      <c r="TO665" s="283">
        <f>IF(TN665="Kopman",2.2,1)</f>
        <v>1</v>
      </c>
      <c r="TP665" s="204">
        <f>VLOOKUP(TM665,$A$681:$F$2408,6,FALSE)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444</v>
      </c>
      <c r="TW665" s="408" t="s">
        <v>2017</v>
      </c>
      <c r="TX665" s="283">
        <f>IF(TW665="Kopman",2.2,1)</f>
        <v>2.2000000000000002</v>
      </c>
      <c r="TY665" s="204">
        <f>VLOOKUP(TV665,$A$681:$F$2408,6,FALSE)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VLOOKUP(UE665,$A$681:$F$2408,6,FALSE)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2680</v>
      </c>
      <c r="UP665" s="283">
        <f>IF(UO665="Kopman",2.2,1)</f>
        <v>1</v>
      </c>
      <c r="UQ665" s="204">
        <f>VLOOKUP(UN665,$A$681:$F$2408,6,FALSE)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VLOOKUP(UW665,$A$681:$F$2408,6,FALSE)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VLOOKUP(VF665,$A$681:$F$2408,6,FALSE)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VLOOKUP(VO665,$A$681:$F$2408,6,FALSE)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VLOOKUP(VX665,$A$681:$F$2408,6,FALSE)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2703</v>
      </c>
      <c r="WI665" s="283">
        <f>IF(WH665="Kopman",2.2,1)</f>
        <v>1</v>
      </c>
      <c r="WJ665" s="204">
        <f>VLOOKUP(WG665,$A$681:$F$2408,6,FALSE)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VLOOKUP(WP665,$A$681:$F$2408,6,FALSE)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VLOOKUP(WY665,$A$681:$F$2408,6,FALSE)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VLOOKUP(XH665,$A$681:$F$2408,6,FALSE)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VLOOKUP(XQ665,$A$681:$F$2408,6,FALSE)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2640</v>
      </c>
      <c r="YB665" s="283">
        <f>IF(YA665="Kopman",2.2,1)</f>
        <v>1</v>
      </c>
      <c r="YC665" s="204">
        <f>VLOOKUP(XZ665,$A$681:$F$2408,6,FALSE)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VLOOKUP(YI665,$A$681:$F$2408,6,FALSE)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VLOOKUP(YR665,$A$681:$F$2408,6,FALSE)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1842</v>
      </c>
      <c r="ZC665" s="283">
        <f>IF(ZB665="Kopman",2.2,1)</f>
        <v>1</v>
      </c>
      <c r="ZD665" s="204">
        <f>VLOOKUP(ZA665,$A$681:$F$2408,6,FALSE)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VLOOKUP(ZJ665,$A$681:$F$2408,6,FALSE)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VLOOKUP(ZS665,$A$681:$F$2408,6,FALSE)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VLOOKUP(AAB665,$A$681:$F$2408,6,FALSE)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2545</v>
      </c>
      <c r="AAM665" s="283">
        <f>IF(AAL665="Kopman",2.2,1)</f>
        <v>1</v>
      </c>
      <c r="AAN665" s="204">
        <f>VLOOKUP(AAK665,$A$681:$F$2408,6,FALSE)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2830</v>
      </c>
      <c r="AAV665" s="283">
        <f>IF(AAU665="Kopman",2.2,1)</f>
        <v>1</v>
      </c>
      <c r="AAW665" s="204">
        <f>VLOOKUP(AAT665,$A$681:$F$2408,6,FALSE)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VLOOKUP(ABC665,$A$681:$F$2408,6,FALSE)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2528</v>
      </c>
      <c r="ABN665" s="283">
        <f>IF(ABM665="Kopman",2.2,1)</f>
        <v>1</v>
      </c>
      <c r="ABO665" s="204">
        <f>VLOOKUP(ABL665,$A$681:$F$2408,6,FALSE)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VLOOKUP(ABU665,$A$681:$F$2408,6,FALSE)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VLOOKUP(ACD665,$A$681:$F$2408,6,FALSE)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VLOOKUP(ACM665,$A$681:$F$2408,6,FALSE)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VLOOKUP(ACV665,$A$681:$F$2408,6,FALSE)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VLOOKUP(ADE665,$A$681:$F$2408,6,FALSE)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VLOOKUP(ADN665,$A$681:$F$2408,6,FALSE)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VLOOKUP(ADW665,$A$681:$F$2408,6,FALSE)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VLOOKUP(AEF665,$A$681:$F$2408,6,FALSE)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VLOOKUP(AEO665,$A$681:$F$2408,6,FALSE)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VLOOKUP(AEX665,$A$681:$F$2408,6,FALSE)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VLOOKUP(AFG665,$A$681:$F$2408,6,FALSE)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VLOOKUP(AFP665,$A$681:$F$2408,6,FALSE)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VLOOKUP(AFY665,$A$681:$F$2408,6,FALSE)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VLOOKUP(AGH665,$A$681:$F$2408,6,FALSE)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VLOOKUP(AGQ665,$A$681:$F$2408,6,FALSE)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VLOOKUP(AGZ665,$A$681:$F$2408,6,FALSE)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3079</v>
      </c>
      <c r="AHK665" s="283">
        <f>IF(AHJ665="Kopman",2.2,1)</f>
        <v>1</v>
      </c>
      <c r="AHL665" s="204">
        <f>VLOOKUP(AHI665,$A$681:$F$2408,6,FALSE)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2093</v>
      </c>
      <c r="AHT665" s="283">
        <f>IF(AHS665="Kopman",2.2,1)</f>
        <v>1</v>
      </c>
      <c r="AHU665" s="204">
        <f>VLOOKUP(AHR665,$A$681:$F$2408,6,FALSE)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VLOOKUP(AIA665,$A$681:$F$2408,6,FALSE)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2775</v>
      </c>
      <c r="AIL665" s="283">
        <f>IF(AIK665="Kopman",2.2,1)</f>
        <v>1</v>
      </c>
      <c r="AIM665" s="204">
        <f>VLOOKUP(AIJ665,$A$681:$F$2408,6,FALSE)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VLOOKUP(AIS665,$A$681:$F$2408,6,FALSE)</f>
        <v>77</v>
      </c>
      <c r="AIW665" s="203" t="s">
        <v>61</v>
      </c>
      <c r="AIX665" s="10">
        <f>AIV665*1.5*AIU665</f>
        <v>115.5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VLOOKUP(AJB665,$A$681:$F$2408,6,FALSE)</f>
        <v>77</v>
      </c>
      <c r="AJF665" s="203" t="s">
        <v>61</v>
      </c>
      <c r="AJG665" s="10">
        <f>AJE665*1.5*AJD665</f>
        <v>115.5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VLOOKUP(AJK665,$A$681:$F$2408,6,FALSE)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1734</v>
      </c>
      <c r="AJV665" s="283">
        <f>IF(AJU665="Kopman",2.2,1)</f>
        <v>1</v>
      </c>
      <c r="AJW665" s="204">
        <f>VLOOKUP(AJT665,$A$681:$F$2408,6,FALSE)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VLOOKUP(AKC665,$A$681:$F$2408,6,FALSE)</f>
        <v>77</v>
      </c>
      <c r="AKG665" s="203" t="s">
        <v>61</v>
      </c>
      <c r="AKH665" s="10">
        <f>AKF665*1.5*AKE665</f>
        <v>115.5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VLOOKUP(AKL665,$A$681:$F$2408,6,FALSE)</f>
        <v>77</v>
      </c>
      <c r="AKP665" s="203" t="s">
        <v>61</v>
      </c>
      <c r="AKQ665" s="10">
        <f>AKO665*1.5*AKN665</f>
        <v>115.5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VLOOKUP(AKU665,$A$681:$F$2408,6,FALSE)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VLOOKUP(ALD665,$A$681:$F$2408,6,FALSE)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2641</v>
      </c>
      <c r="ALO665" s="283">
        <f>IF(ALN665="Kopman",2.2,1)</f>
        <v>1</v>
      </c>
      <c r="ALP665" s="204">
        <f>VLOOKUP(ALM665,$A$681:$F$2408,6,FALSE)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VLOOKUP(ALV665,$A$681:$F$2408,6,FALSE)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VLOOKUP(AME665,$A$681:$F$2408,6,FALSE)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VLOOKUP(AMN665,$A$681:$F$2408,6,FALSE)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VLOOKUP(AMW665,$A$681:$F$2408,6,FALSE)</f>
        <v>77</v>
      </c>
      <c r="ANA665" s="203" t="s">
        <v>61</v>
      </c>
      <c r="ANB665" s="10">
        <f>AMZ665*1.5*AMY665</f>
        <v>115.5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VLOOKUP(ANF665,$A$681:$F$2408,6,FALSE)</f>
        <v>77</v>
      </c>
      <c r="ANJ665" s="203" t="s">
        <v>61</v>
      </c>
      <c r="ANK665" s="10">
        <f>ANI665*1.5*ANH665</f>
        <v>115.5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VLOOKUP(ANO665,$A$681:$F$2408,6,FALSE)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2703</v>
      </c>
      <c r="ANZ665" s="283">
        <f>IF(ANY665="Kopman",2.2,1)</f>
        <v>1</v>
      </c>
      <c r="AOA665" s="204">
        <f>VLOOKUP(ANX665,$A$681:$F$2408,6,FALSE)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2704</v>
      </c>
      <c r="AOI665" s="283">
        <f>IF(AOH665="Kopman",2.2,1)</f>
        <v>1</v>
      </c>
      <c r="AOJ665" s="204">
        <f>VLOOKUP(AOG665,$A$681:$F$2408,6,FALSE)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2632</v>
      </c>
      <c r="AOR665" s="283">
        <f>IF(AOQ665="Kopman",2.2,1)</f>
        <v>1</v>
      </c>
      <c r="AOS665" s="204">
        <f>VLOOKUP(AOP665,$A$681:$F$2408,6,FALSE)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VLOOKUP(AOY665,$A$681:$F$2408,6,FALSE)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2632</v>
      </c>
      <c r="APJ665" s="283">
        <f>IF(API665="Kopman",2.2,1)</f>
        <v>1</v>
      </c>
      <c r="APK665" s="204">
        <f>VLOOKUP(APH665,$A$681:$F$2408,6,FALSE)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VLOOKUP(APQ665,$A$681:$F$2408,6,FALSE)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VLOOKUP(APZ665,$A$681:$F$2408,6,FALSE)</f>
        <v>77</v>
      </c>
      <c r="AQD665" s="203" t="s">
        <v>61</v>
      </c>
      <c r="AQE665" s="10">
        <f>AQC665*1.5*AQB665</f>
        <v>115.5</v>
      </c>
      <c r="AQF665" s="10"/>
      <c r="AQG665" s="273"/>
    </row>
    <row r="666" spans="1:1125" s="14" customFormat="1" ht="15">
      <c r="A666" s="203" t="s">
        <v>121</v>
      </c>
      <c r="B666" s="276" t="s">
        <v>2521</v>
      </c>
      <c r="D666" s="204"/>
      <c r="E666" s="204">
        <f>VLOOKUP(B666,$A$681:$F$2408,6,FALSE)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VLOOKUP(K666,$A$681:$F$2408,6,FALSE)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2521</v>
      </c>
      <c r="V666" s="204"/>
      <c r="W666" s="204">
        <f>VLOOKUP(T666,$A$681:$F$2408,6,FALSE)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VLOOKUP(AC666,$A$681:$F$2408,6,FALSE)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2834</v>
      </c>
      <c r="AN666" s="204"/>
      <c r="AO666" s="204">
        <f>VLOOKUP(AL666,$A$681:$F$2408,6,FALSE)</f>
        <v>216</v>
      </c>
      <c r="AP666" s="203" t="s">
        <v>63</v>
      </c>
      <c r="AQ666" s="10">
        <f>AO666*1.4</f>
        <v>302.39999999999998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VLOOKUP(AU666,$A$681:$F$2408,6,FALSE)</f>
        <v>40</v>
      </c>
      <c r="AY666" s="203" t="s">
        <v>63</v>
      </c>
      <c r="AZ666" s="10">
        <f>AX666*1.4</f>
        <v>56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VLOOKUP(BD666,$A$681:$F$2408,6,FALSE)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VLOOKUP(BM666,$A$681:$F$2408,6,FALSE)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VLOOKUP(BV666,$A$681:$F$2408,6,FALSE)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VLOOKUP(CE666,$A$681:$F$2408,6,FALSE)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2521</v>
      </c>
      <c r="CP666" s="204"/>
      <c r="CQ666" s="204">
        <f>VLOOKUP(CN666,$A$681:$F$2408,6,FALSE)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VLOOKUP(CW666,$A$681:$F$2408,6,FALSE)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VLOOKUP(DF666,$A$681:$F$2408,6,FALSE)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VLOOKUP(DO666,$A$681:$F$2408,6,FALSE)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VLOOKUP(DX666,$A$681:$F$2408,6,FALSE)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3091</v>
      </c>
      <c r="EI666" s="204"/>
      <c r="EJ666" s="204">
        <f>VLOOKUP(EG666,$A$681:$F$2408,6,FALSE)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VLOOKUP(EP666,$A$681:$F$2408,6,FALSE)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VLOOKUP(EY666,$A$681:$F$2408,6,FALSE)</f>
        <v>88</v>
      </c>
      <c r="FC666" s="203" t="s">
        <v>63</v>
      </c>
      <c r="FD666" s="10">
        <f>FB666*1.4</f>
        <v>123.19999999999999</v>
      </c>
      <c r="FE666" s="10"/>
      <c r="FF666" s="267"/>
      <c r="FG666" s="203" t="s">
        <v>121</v>
      </c>
      <c r="FH666" s="414" t="s">
        <v>2068</v>
      </c>
      <c r="FJ666" s="204"/>
      <c r="FK666" s="204">
        <f>VLOOKUP(FH666,$A$681:$F$2408,6,FALSE)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VLOOKUP(FQ666,$A$681:$F$2408,6,FALSE)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2834</v>
      </c>
      <c r="GB666" s="204"/>
      <c r="GC666" s="204">
        <f>VLOOKUP(FZ666,$A$681:$F$2408,6,FALSE)</f>
        <v>216</v>
      </c>
      <c r="GD666" s="203" t="s">
        <v>63</v>
      </c>
      <c r="GE666" s="10">
        <f>GC666*1.4</f>
        <v>302.39999999999998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VLOOKUP(GI666,$A$681:$F$2408,6,FALSE)</f>
        <v>77</v>
      </c>
      <c r="GM666" s="203" t="s">
        <v>63</v>
      </c>
      <c r="GN666" s="10">
        <f>GL666*1.4</f>
        <v>107.8</v>
      </c>
      <c r="GO666" s="10"/>
      <c r="GP666" s="267"/>
      <c r="GQ666" s="203" t="s">
        <v>121</v>
      </c>
      <c r="GR666" s="276" t="s">
        <v>2137</v>
      </c>
      <c r="GT666" s="204"/>
      <c r="GU666" s="204">
        <f>VLOOKUP(GR666,$A$681:$F$2408,6,FALSE)</f>
        <v>63</v>
      </c>
      <c r="GV666" s="203" t="s">
        <v>63</v>
      </c>
      <c r="GW666" s="10">
        <f>GU666*1.4</f>
        <v>88.199999999999989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VLOOKUP(HA666,$A$681:$F$2408,6,FALSE)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2521</v>
      </c>
      <c r="HL666" s="204"/>
      <c r="HM666" s="204">
        <f>VLOOKUP(HJ666,$A$681:$F$2408,6,FALSE)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VLOOKUP(HS666,$A$681:$F$2408,6,FALSE)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VLOOKUP(IB666,$A$681:$F$2408,6,FALSE)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VLOOKUP(IK666,$A$681:$F$2408,6,FALSE)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2846</v>
      </c>
      <c r="IV666" s="204"/>
      <c r="IW666" s="204">
        <f>VLOOKUP(IT666,$A$681:$F$2408,6,FALSE)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VLOOKUP(JC666,$A$681:$F$2408,6,FALSE)</f>
        <v>77</v>
      </c>
      <c r="JG666" s="203" t="s">
        <v>63</v>
      </c>
      <c r="JH666" s="10">
        <f>JF666*1.4</f>
        <v>107.8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VLOOKUP(JL666,$A$681:$F$2408,6,FALSE)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VLOOKUP(JU666,$A$681:$F$2408,6,FALSE)</f>
        <v>6</v>
      </c>
      <c r="JY666" s="203" t="s">
        <v>63</v>
      </c>
      <c r="JZ666" s="10">
        <f>JX666*1.4</f>
        <v>8.3999999999999986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VLOOKUP(KD666,$A$681:$F$2408,6,FALSE)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2755</v>
      </c>
      <c r="KO666" s="204"/>
      <c r="KP666" s="204">
        <f>VLOOKUP(KM666,$A$681:$F$2408,6,FALSE)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VLOOKUP(KV666,$A$681:$F$2408,6,FALSE)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2699</v>
      </c>
      <c r="LG666" s="204"/>
      <c r="LH666" s="204">
        <f>VLOOKUP(LE666,$A$681:$F$2408,6,FALSE)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2521</v>
      </c>
      <c r="LP666" s="204"/>
      <c r="LQ666" s="204">
        <f>VLOOKUP(LN666,$A$681:$F$2408,6,FALSE)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VLOOKUP(LW666,$A$681:$F$2408,6,FALSE)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2755</v>
      </c>
      <c r="MH666" s="204"/>
      <c r="MI666" s="204">
        <f>VLOOKUP(MF666,$A$681:$F$2408,6,FALSE)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VLOOKUP(MO666,$A$681:$F$2408,6,FALSE)</f>
        <v>77</v>
      </c>
      <c r="MS666" s="203" t="s">
        <v>63</v>
      </c>
      <c r="MT666" s="10">
        <f>MR666*1.4</f>
        <v>107.8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VLOOKUP(MX666,$A$681:$F$2408,6,FALSE)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1833</v>
      </c>
      <c r="NI666" s="204"/>
      <c r="NJ666" s="204">
        <f>VLOOKUP(NG666,$A$681:$F$2408,6,FALSE)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693</v>
      </c>
      <c r="NR666" s="204"/>
      <c r="NS666" s="204">
        <f>VLOOKUP(NP666,$A$681:$F$2408,6,FALSE)</f>
        <v>77</v>
      </c>
      <c r="NT666" s="203" t="s">
        <v>63</v>
      </c>
      <c r="NU666" s="10">
        <f>NS666*1.4</f>
        <v>107.8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VLOOKUP(NY666,$A$681:$F$2408,6,FALSE)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2333</v>
      </c>
      <c r="OJ666" s="204"/>
      <c r="OK666" s="204">
        <f>VLOOKUP(OH666,$A$681:$F$2408,6,FALSE)</f>
        <v>91</v>
      </c>
      <c r="OL666" s="203" t="s">
        <v>63</v>
      </c>
      <c r="OM666" s="10">
        <f>OK666*1.4</f>
        <v>127.39999999999999</v>
      </c>
      <c r="ON666" s="10"/>
      <c r="OO666" s="267"/>
      <c r="OP666" s="203" t="s">
        <v>121</v>
      </c>
      <c r="OQ666" s="417" t="s">
        <v>2755</v>
      </c>
      <c r="OS666" s="204"/>
      <c r="OT666" s="204">
        <f>VLOOKUP(OQ666,$A$681:$F$2408,6,FALSE)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693</v>
      </c>
      <c r="PB666" s="204"/>
      <c r="PC666" s="204">
        <f>VLOOKUP(OZ666,$A$681:$F$2408,6,FALSE)</f>
        <v>77</v>
      </c>
      <c r="PD666" s="203" t="s">
        <v>63</v>
      </c>
      <c r="PE666" s="10">
        <f>PC666*1.4</f>
        <v>107.8</v>
      </c>
      <c r="PF666" s="10"/>
      <c r="PG666" s="267"/>
      <c r="PH666" s="203" t="s">
        <v>121</v>
      </c>
      <c r="PI666" s="276" t="s">
        <v>2137</v>
      </c>
      <c r="PK666" s="204"/>
      <c r="PL666" s="204">
        <f>VLOOKUP(PI666,$A$681:$F$2408,6,FALSE)</f>
        <v>63</v>
      </c>
      <c r="PM666" s="203" t="s">
        <v>63</v>
      </c>
      <c r="PN666" s="10">
        <f>PL666*1.4</f>
        <v>88.199999999999989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VLOOKUP(PR666,$A$681:$F$2408,6,FALSE)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2859</v>
      </c>
      <c r="QC666" s="204"/>
      <c r="QD666" s="204">
        <f>VLOOKUP(QA666,$A$681:$F$2408,6,FALSE)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VLOOKUP(QJ666,$A$681:$F$2408,6,FALSE)</f>
        <v>84</v>
      </c>
      <c r="QN666" s="203" t="s">
        <v>63</v>
      </c>
      <c r="QO666" s="10">
        <f>QM666*1.4</f>
        <v>117.6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VLOOKUP(QS666,$A$681:$F$2408,6,FALSE)</f>
        <v>77</v>
      </c>
      <c r="QW666" s="203" t="s">
        <v>63</v>
      </c>
      <c r="QX666" s="10">
        <f>QV666*1.4</f>
        <v>107.8</v>
      </c>
      <c r="QY666" s="10"/>
      <c r="QZ666" s="267"/>
      <c r="RA666" s="203" t="s">
        <v>121</v>
      </c>
      <c r="RB666" s="276" t="s">
        <v>2846</v>
      </c>
      <c r="RD666" s="204"/>
      <c r="RE666" s="204">
        <f>VLOOKUP(RB666,$A$681:$F$2408,6,FALSE)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VLOOKUP(RK666,$A$681:$F$2408,6,FALSE)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2521</v>
      </c>
      <c r="RV666" s="204"/>
      <c r="RW666" s="204">
        <f>VLOOKUP(RT666,$A$681:$F$2408,6,FALSE)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2054</v>
      </c>
      <c r="SE666" s="204"/>
      <c r="SF666" s="204">
        <f>VLOOKUP(SC666,$A$681:$F$2408,6,FALSE)</f>
        <v>29</v>
      </c>
      <c r="SG666" s="203" t="s">
        <v>63</v>
      </c>
      <c r="SH666" s="10">
        <f>SF666*1.4</f>
        <v>40.599999999999994</v>
      </c>
      <c r="SI666" s="10"/>
      <c r="SJ666" s="273"/>
      <c r="SK666" s="203" t="s">
        <v>121</v>
      </c>
      <c r="SL666" s="276" t="s">
        <v>2521</v>
      </c>
      <c r="SN666" s="204"/>
      <c r="SO666" s="204">
        <f>VLOOKUP(SL666,$A$681:$F$2408,6,FALSE)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2641</v>
      </c>
      <c r="SW666" s="204"/>
      <c r="SX666" s="204">
        <f>VLOOKUP(SU666,$A$681:$F$2408,6,FALSE)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576</v>
      </c>
      <c r="TF666" s="204"/>
      <c r="TG666" s="204">
        <f>VLOOKUP(TD666,$A$681:$F$2408,6,FALSE)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2703</v>
      </c>
      <c r="TO666" s="204"/>
      <c r="TP666" s="204">
        <f>VLOOKUP(TM666,$A$681:$F$2408,6,FALSE)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VLOOKUP(TV666,$A$681:$F$2408,6,FALSE)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VLOOKUP(UE666,$A$681:$F$2408,6,FALSE)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2629</v>
      </c>
      <c r="UP666" s="204"/>
      <c r="UQ666" s="204">
        <f>VLOOKUP(UN666,$A$681:$F$2408,6,FALSE)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2569</v>
      </c>
      <c r="UY666" s="204"/>
      <c r="UZ666" s="204">
        <f>VLOOKUP(UW666,$A$681:$F$2408,6,FALSE)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2148</v>
      </c>
      <c r="VH666" s="204"/>
      <c r="VI666" s="204">
        <f>VLOOKUP(VF666,$A$681:$F$2408,6,FALSE)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VLOOKUP(VO666,$A$681:$F$2408,6,FALSE)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VLOOKUP(VX666,$A$681:$F$2408,6,FALSE)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2585</v>
      </c>
      <c r="WI666" s="204"/>
      <c r="WJ666" s="204">
        <f>VLOOKUP(WG666,$A$681:$F$2408,6,FALSE)</f>
        <v>11</v>
      </c>
      <c r="WK666" s="203" t="s">
        <v>63</v>
      </c>
      <c r="WL666" s="10">
        <f>WJ666*1.4</f>
        <v>15.399999999999999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VLOOKUP(WP666,$A$681:$F$2408,6,FALSE)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VLOOKUP(WY666,$A$681:$F$2408,6,FALSE)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VLOOKUP(XH666,$A$681:$F$2408,6,FALSE)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2068</v>
      </c>
      <c r="XS666" s="204"/>
      <c r="XT666" s="204">
        <f>VLOOKUP(XQ666,$A$681:$F$2408,6,FALSE)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VLOOKUP(XZ666,$A$681:$F$2408,6,FALSE)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VLOOKUP(YI666,$A$681:$F$2408,6,FALSE)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VLOOKUP(YR666,$A$681:$F$2408,6,FALSE)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855</v>
      </c>
      <c r="ZC666" s="204"/>
      <c r="ZD666" s="204">
        <f>VLOOKUP(ZA666,$A$681:$F$2408,6,FALSE)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631</v>
      </c>
      <c r="ZL666" s="204"/>
      <c r="ZM666" s="204">
        <f>VLOOKUP(ZJ666,$A$681:$F$2408,6,FALSE)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VLOOKUP(ZS666,$A$681:$F$2408,6,FALSE)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2639</v>
      </c>
      <c r="AAD666" s="204"/>
      <c r="AAE666" s="204">
        <f>VLOOKUP(AAB666,$A$681:$F$2408,6,FALSE)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VLOOKUP(AAK666,$A$681:$F$2408,6,FALSE)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2093</v>
      </c>
      <c r="AAV666" s="204"/>
      <c r="AAW666" s="204">
        <f>VLOOKUP(AAT666,$A$681:$F$2408,6,FALSE)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VLOOKUP(ABC666,$A$681:$F$2408,6,FALSE)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VLOOKUP(ABL666,$A$681:$F$2408,6,FALSE)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VLOOKUP(ABU666,$A$681:$F$2408,6,FALSE)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VLOOKUP(ACD666,$A$681:$F$2408,6,FALSE)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VLOOKUP(ACM666,$A$681:$F$2408,6,FALSE)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VLOOKUP(ACV666,$A$681:$F$2408,6,FALSE)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VLOOKUP(ADE666,$A$681:$F$2408,6,FALSE)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VLOOKUP(ADN666,$A$681:$F$2408,6,FALSE)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VLOOKUP(ADW666,$A$681:$F$2408,6,FALSE)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VLOOKUP(AEF666,$A$681:$F$2408,6,FALSE)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VLOOKUP(AEO666,$A$681:$F$2408,6,FALSE)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VLOOKUP(AEX666,$A$681:$F$2408,6,FALSE)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VLOOKUP(AFG666,$A$681:$F$2408,6,FALSE)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VLOOKUP(AFP666,$A$681:$F$2408,6,FALSE)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VLOOKUP(AFY666,$A$681:$F$2408,6,FALSE)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VLOOKUP(AGH666,$A$681:$F$2408,6,FALSE)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VLOOKUP(AGQ666,$A$681:$F$2408,6,FALSE)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3126</v>
      </c>
      <c r="AHB666" s="204"/>
      <c r="AHC666" s="204">
        <f>VLOOKUP(AGZ666,$A$681:$F$2408,6,FALSE)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2343</v>
      </c>
      <c r="AHK666" s="204"/>
      <c r="AHL666" s="204">
        <f>VLOOKUP(AHI666,$A$681:$F$2408,6,FALSE)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VLOOKUP(AHR666,$A$681:$F$2408,6,FALSE)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2117</v>
      </c>
      <c r="AIC666" s="204"/>
      <c r="AID666" s="204">
        <f>VLOOKUP(AIA666,$A$681:$F$2408,6,FALSE)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2148</v>
      </c>
      <c r="AIL666" s="204"/>
      <c r="AIM666" s="204">
        <f>VLOOKUP(AIJ666,$A$681:$F$2408,6,FALSE)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VLOOKUP(AIS666,$A$681:$F$2408,6,FALSE)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2622</v>
      </c>
      <c r="AJD666" s="204"/>
      <c r="AJE666" s="204">
        <f>VLOOKUP(AJB666,$A$681:$F$2408,6,FALSE)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VLOOKUP(AJK666,$A$681:$F$2408,6,FALSE)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535</v>
      </c>
      <c r="AJV666" s="204"/>
      <c r="AJW666" s="204">
        <f>VLOOKUP(AJT666,$A$681:$F$2408,6,FALSE)</f>
        <v>40</v>
      </c>
      <c r="AJX666" s="203" t="s">
        <v>63</v>
      </c>
      <c r="AJY666" s="10">
        <f>AJW666*1.4</f>
        <v>56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VLOOKUP(AKC666,$A$681:$F$2408,6,FALSE)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2521</v>
      </c>
      <c r="AKN666" s="204"/>
      <c r="AKO666" s="204">
        <f>VLOOKUP(AKL666,$A$681:$F$2408,6,FALSE)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VLOOKUP(AKU666,$A$681:$F$2408,6,FALSE)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VLOOKUP(ALD666,$A$681:$F$2408,6,FALSE)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2755</v>
      </c>
      <c r="ALO666" s="204"/>
      <c r="ALP666" s="204">
        <f>VLOOKUP(ALM666,$A$681:$F$2408,6,FALSE)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VLOOKUP(ALV666,$A$681:$F$2408,6,FALSE)</f>
        <v>77</v>
      </c>
      <c r="ALZ666" s="203" t="s">
        <v>63</v>
      </c>
      <c r="AMA666" s="10">
        <f>ALY666*1.4</f>
        <v>107.8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VLOOKUP(AME666,$A$681:$F$2408,6,FALSE)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VLOOKUP(AMN666,$A$681:$F$2408,6,FALSE)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VLOOKUP(AMW666,$A$681:$F$2408,6,FALSE)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VLOOKUP(ANF666,$A$681:$F$2408,6,FALSE)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2577</v>
      </c>
      <c r="ANQ666" s="204"/>
      <c r="ANR666" s="204">
        <f>VLOOKUP(ANO666,$A$681:$F$2408,6,FALSE)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VLOOKUP(ANX666,$A$681:$F$2408,6,FALSE)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2570</v>
      </c>
      <c r="AOI666" s="204"/>
      <c r="AOJ666" s="204">
        <f>VLOOKUP(AOG666,$A$681:$F$2408,6,FALSE)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VLOOKUP(AOP666,$A$681:$F$2408,6,FALSE)</f>
        <v>77</v>
      </c>
      <c r="AOT666" s="203" t="s">
        <v>63</v>
      </c>
      <c r="AOU666" s="10">
        <f>AOS666*1.4</f>
        <v>107.8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VLOOKUP(AOY666,$A$681:$F$2408,6,FALSE)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3100</v>
      </c>
      <c r="APJ666" s="204"/>
      <c r="APK666" s="204">
        <f>VLOOKUP(APH666,$A$681:$F$2408,6,FALSE)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2104</v>
      </c>
      <c r="APS666" s="204"/>
      <c r="APT666" s="204">
        <f>VLOOKUP(APQ666,$A$681:$F$2408,6,FALSE)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2755</v>
      </c>
      <c r="AQB666" s="204"/>
      <c r="AQC666" s="204">
        <f>VLOOKUP(APZ666,$A$681:$F$2408,6,FALSE)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2845</v>
      </c>
      <c r="D667" s="204"/>
      <c r="E667" s="204">
        <f>VLOOKUP(B667,$A$681:$F$2408,6,FALSE)</f>
        <v>102</v>
      </c>
      <c r="F667" s="203" t="s">
        <v>65</v>
      </c>
      <c r="G667" s="10">
        <f>E667*1.3</f>
        <v>132.6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VLOOKUP(K667,$A$681:$F$2408,6,FALSE)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VLOOKUP(T667,$A$681:$F$2408,6,FALSE)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2845</v>
      </c>
      <c r="AE667" s="204"/>
      <c r="AF667" s="204">
        <f>VLOOKUP(AC667,$A$681:$F$2408,6,FALSE)</f>
        <v>102</v>
      </c>
      <c r="AG667" s="203" t="s">
        <v>65</v>
      </c>
      <c r="AH667" s="10">
        <f>AF667*1.3</f>
        <v>132.6</v>
      </c>
      <c r="AI667" s="10"/>
      <c r="AJ667" s="267"/>
      <c r="AK667" s="203" t="s">
        <v>122</v>
      </c>
      <c r="AL667" s="276" t="s">
        <v>2093</v>
      </c>
      <c r="AN667" s="204"/>
      <c r="AO667" s="204">
        <f>VLOOKUP(AL667,$A$681:$F$2408,6,FALSE)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VLOOKUP(AU667,$A$681:$F$2408,6,FALSE)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VLOOKUP(BD667,$A$681:$F$2408,6,FALSE)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2521</v>
      </c>
      <c r="BO667" s="204"/>
      <c r="BP667" s="204">
        <f>VLOOKUP(BM667,$A$681:$F$2408,6,FALSE)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VLOOKUP(BV667,$A$681:$F$2408,6,FALSE)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VLOOKUP(CE667,$A$681:$F$2408,6,FALSE)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VLOOKUP(CN667,$A$681:$F$2408,6,FALSE)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VLOOKUP(CW667,$A$681:$F$2408,6,FALSE)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VLOOKUP(DF667,$A$681:$F$2408,6,FALSE)</f>
        <v>84</v>
      </c>
      <c r="DJ667" s="203" t="s">
        <v>65</v>
      </c>
      <c r="DK667" s="10">
        <f>DI667*1.3</f>
        <v>109.2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VLOOKUP(DO667,$A$681:$F$2408,6,FALSE)</f>
        <v>77</v>
      </c>
      <c r="DS667" s="203" t="s">
        <v>65</v>
      </c>
      <c r="DT667" s="10">
        <f>DR667*1.3</f>
        <v>100.10000000000001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VLOOKUP(DX667,$A$681:$F$2408,6,FALSE)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3124</v>
      </c>
      <c r="EI667" s="204"/>
      <c r="EJ667" s="204">
        <f>VLOOKUP(EG667,$A$681:$F$2408,6,FALSE)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VLOOKUP(EP667,$A$681:$F$2408,6,FALSE)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2117</v>
      </c>
      <c r="FA667" s="204"/>
      <c r="FB667" s="204">
        <f>VLOOKUP(EY667,$A$681:$F$2408,6,FALSE)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1284</v>
      </c>
      <c r="FJ667" s="204"/>
      <c r="FK667" s="204">
        <f>VLOOKUP(FH667,$A$681:$F$2408,6,FALSE)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VLOOKUP(FQ667,$A$681:$F$2408,6,FALSE)</f>
        <v>84</v>
      </c>
      <c r="FU667" s="203" t="s">
        <v>65</v>
      </c>
      <c r="FV667" s="10">
        <f>FT667*1.3</f>
        <v>109.2</v>
      </c>
      <c r="FW667" s="10"/>
      <c r="FX667" s="267"/>
      <c r="FY667" s="203" t="s">
        <v>122</v>
      </c>
      <c r="FZ667" s="276" t="s">
        <v>2521</v>
      </c>
      <c r="GB667" s="204"/>
      <c r="GC667" s="204">
        <f>VLOOKUP(FZ667,$A$681:$F$2408,6,FALSE)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VLOOKUP(GI667,$A$681:$F$2408,6,FALSE)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2845</v>
      </c>
      <c r="GT667" s="204"/>
      <c r="GU667" s="204">
        <f>VLOOKUP(GR667,$A$681:$F$2408,6,FALSE)</f>
        <v>102</v>
      </c>
      <c r="GV667" s="203" t="s">
        <v>65</v>
      </c>
      <c r="GW667" s="10">
        <f>GU667*1.3</f>
        <v>132.6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VLOOKUP(HA667,$A$681:$F$2408,6,FALSE)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VLOOKUP(HJ667,$A$681:$F$2408,6,FALSE)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2521</v>
      </c>
      <c r="HU667" s="204"/>
      <c r="HV667" s="204">
        <f>VLOOKUP(HS667,$A$681:$F$2408,6,FALSE)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VLOOKUP(IB667,$A$681:$F$2408,6,FALSE)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2622</v>
      </c>
      <c r="IM667" s="204"/>
      <c r="IN667" s="204">
        <f>VLOOKUP(IK667,$A$681:$F$2408,6,FALSE)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VLOOKUP(IT667,$A$681:$F$2408,6,FALSE)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VLOOKUP(JC667,$A$681:$F$2408,6,FALSE)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VLOOKUP(JL667,$A$681:$F$2408,6,FALSE)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VLOOKUP(JU667,$A$681:$F$2408,6,FALSE)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2859</v>
      </c>
      <c r="KF667" s="204"/>
      <c r="KG667" s="204">
        <f>VLOOKUP(KD667,$A$681:$F$2408,6,FALSE)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VLOOKUP(KM667,$A$681:$F$2408,6,FALSE)</f>
        <v>77</v>
      </c>
      <c r="KQ667" s="203" t="s">
        <v>65</v>
      </c>
      <c r="KR667" s="10">
        <f>KP667*1.3</f>
        <v>100.10000000000001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VLOOKUP(KV667,$A$681:$F$2408,6,FALSE)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VLOOKUP(LE667,$A$681:$F$2408,6,FALSE)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VLOOKUP(LN667,$A$681:$F$2408,6,FALSE)</f>
        <v>84</v>
      </c>
      <c r="LR667" s="203" t="s">
        <v>65</v>
      </c>
      <c r="LS667" s="10">
        <f>LQ667*1.3</f>
        <v>109.2</v>
      </c>
      <c r="LT667" s="10"/>
      <c r="LU667" s="267"/>
      <c r="LV667" s="203" t="s">
        <v>122</v>
      </c>
      <c r="LW667" s="276" t="s">
        <v>2755</v>
      </c>
      <c r="LY667" s="204"/>
      <c r="LZ667" s="204">
        <f>VLOOKUP(LW667,$A$681:$F$2408,6,FALSE)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VLOOKUP(MF667,$A$681:$F$2408,6,FALSE)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VLOOKUP(MO667,$A$681:$F$2408,6,FALSE)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VLOOKUP(MX667,$A$681:$F$2408,6,FALSE)</f>
        <v>88</v>
      </c>
      <c r="NB667" s="203" t="s">
        <v>65</v>
      </c>
      <c r="NC667" s="10">
        <f>NA667*1.3</f>
        <v>114.4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VLOOKUP(NG667,$A$681:$F$2408,6,FALSE)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972</v>
      </c>
      <c r="NR667" s="204"/>
      <c r="NS667" s="204">
        <f>VLOOKUP(NP667,$A$681:$F$2408,6,FALSE)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2768</v>
      </c>
      <c r="OA667" s="204"/>
      <c r="OB667" s="204">
        <f>VLOOKUP(NY667,$A$681:$F$2408,6,FALSE)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VLOOKUP(OH667,$A$681:$F$2408,6,FALSE)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2834</v>
      </c>
      <c r="OS667" s="204"/>
      <c r="OT667" s="204">
        <f>VLOOKUP(OQ667,$A$681:$F$2408,6,FALSE)</f>
        <v>216</v>
      </c>
      <c r="OU667" s="203" t="s">
        <v>65</v>
      </c>
      <c r="OV667" s="10">
        <f>OT667*1.3</f>
        <v>280.8</v>
      </c>
      <c r="OW667" s="10"/>
      <c r="OX667" s="267"/>
      <c r="OY667" s="203" t="s">
        <v>122</v>
      </c>
      <c r="OZ667" s="421" t="s">
        <v>2521</v>
      </c>
      <c r="PB667" s="204"/>
      <c r="PC667" s="204">
        <f>VLOOKUP(OZ667,$A$681:$F$2408,6,FALSE)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2068</v>
      </c>
      <c r="PK667" s="204"/>
      <c r="PL667" s="204">
        <f>VLOOKUP(PI667,$A$681:$F$2408,6,FALSE)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VLOOKUP(PR667,$A$681:$F$2408,6,FALSE)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VLOOKUP(QA667,$A$681:$F$2408,6,FALSE)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VLOOKUP(QJ667,$A$681:$F$2408,6,FALSE)</f>
        <v>77</v>
      </c>
      <c r="QN667" s="203" t="s">
        <v>65</v>
      </c>
      <c r="QO667" s="10">
        <f>QM667*1.3</f>
        <v>100.10000000000001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VLOOKUP(QS667,$A$681:$F$2408,6,FALSE)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2519</v>
      </c>
      <c r="RD667" s="204"/>
      <c r="RE667" s="204">
        <f>VLOOKUP(RB667,$A$681:$F$2408,6,FALSE)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VLOOKUP(RK667,$A$681:$F$2408,6,FALSE)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VLOOKUP(RT667,$A$681:$F$2408,6,FALSE)</f>
        <v>77</v>
      </c>
      <c r="RX667" s="203" t="s">
        <v>65</v>
      </c>
      <c r="RY667" s="10">
        <f>RW667*1.3</f>
        <v>100.10000000000001</v>
      </c>
      <c r="RZ667" s="10"/>
      <c r="SA667" s="273"/>
      <c r="SB667" s="203" t="s">
        <v>122</v>
      </c>
      <c r="SC667" s="276" t="s">
        <v>2521</v>
      </c>
      <c r="SE667" s="204"/>
      <c r="SF667" s="204">
        <f>VLOOKUP(SC667,$A$681:$F$2408,6,FALSE)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VLOOKUP(SL667,$A$681:$F$2408,6,FALSE)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2119</v>
      </c>
      <c r="SW667" s="204"/>
      <c r="SX667" s="204">
        <f>VLOOKUP(SU667,$A$681:$F$2408,6,FALSE)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847</v>
      </c>
      <c r="TF667" s="204"/>
      <c r="TG667" s="204">
        <f>VLOOKUP(TD667,$A$681:$F$2408,6,FALSE)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VLOOKUP(TM667,$A$681:$F$2408,6,FALSE)</f>
        <v>40</v>
      </c>
      <c r="TQ667" s="203" t="s">
        <v>65</v>
      </c>
      <c r="TR667" s="10">
        <f>TP667*1.3</f>
        <v>52</v>
      </c>
      <c r="TS667" s="10"/>
      <c r="TT667" s="273"/>
      <c r="TU667" s="203" t="s">
        <v>122</v>
      </c>
      <c r="TV667" s="276" t="s">
        <v>2834</v>
      </c>
      <c r="TX667" s="204"/>
      <c r="TY667" s="204">
        <f>VLOOKUP(TV667,$A$681:$F$2408,6,FALSE)</f>
        <v>216</v>
      </c>
      <c r="TZ667" s="203" t="s">
        <v>65</v>
      </c>
      <c r="UA667" s="10">
        <f>TY667*1.3</f>
        <v>280.8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VLOOKUP(UE667,$A$681:$F$2408,6,FALSE)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VLOOKUP(UN667,$A$681:$F$2408,6,FALSE)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VLOOKUP(UW667,$A$681:$F$2408,6,FALSE)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2837</v>
      </c>
      <c r="VH667" s="204"/>
      <c r="VI667" s="204">
        <f>VLOOKUP(VF667,$A$681:$F$2408,6,FALSE)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2143</v>
      </c>
      <c r="VQ667" s="204"/>
      <c r="VR667" s="204">
        <f>VLOOKUP(VO667,$A$681:$F$2408,6,FALSE)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VLOOKUP(VX667,$A$681:$F$2408,6,FALSE)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3074</v>
      </c>
      <c r="WI667" s="204"/>
      <c r="WJ667" s="204">
        <f>VLOOKUP(WG667,$A$681:$F$2408,6,FALSE)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VLOOKUP(WP667,$A$681:$F$2408,6,FALSE)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VLOOKUP(WY667,$A$681:$F$2408,6,FALSE)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2054</v>
      </c>
      <c r="XJ667" s="204"/>
      <c r="XK667" s="204">
        <f>VLOOKUP(XH667,$A$681:$F$2408,6,FALSE)</f>
        <v>29</v>
      </c>
      <c r="XL667" s="203" t="s">
        <v>65</v>
      </c>
      <c r="XM667" s="10">
        <f>XK667*1.3</f>
        <v>37.700000000000003</v>
      </c>
      <c r="XO667" s="273"/>
      <c r="XP667" s="203" t="s">
        <v>122</v>
      </c>
      <c r="XQ667" s="276" t="s">
        <v>2521</v>
      </c>
      <c r="XS667" s="204"/>
      <c r="XT667" s="204">
        <f>VLOOKUP(XQ667,$A$681:$F$2408,6,FALSE)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VLOOKUP(XZ667,$A$681:$F$2408,6,FALSE)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VLOOKUP(YI667,$A$681:$F$2408,6,FALSE)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VLOOKUP(YR667,$A$681:$F$2408,6,FALSE)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1284</v>
      </c>
      <c r="ZC667" s="204"/>
      <c r="ZD667" s="204">
        <f>VLOOKUP(ZA667,$A$681:$F$2408,6,FALSE)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VLOOKUP(ZJ667,$A$681:$F$2408,6,FALSE)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543</v>
      </c>
      <c r="ZU667" s="204"/>
      <c r="ZV667" s="204">
        <f>VLOOKUP(ZS667,$A$681:$F$2408,6,FALSE)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2713</v>
      </c>
      <c r="AAD667" s="204"/>
      <c r="AAE667" s="204">
        <f>VLOOKUP(AAB667,$A$681:$F$2408,6,FALSE)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VLOOKUP(AAK667,$A$681:$F$2408,6,FALSE)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2845</v>
      </c>
      <c r="AAV667" s="204"/>
      <c r="AAW667" s="204">
        <f>VLOOKUP(AAT667,$A$681:$F$2408,6,FALSE)</f>
        <v>102</v>
      </c>
      <c r="AAX667" s="203" t="s">
        <v>65</v>
      </c>
      <c r="AAY667" s="10">
        <f>AAW667*1.3</f>
        <v>132.6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VLOOKUP(ABC667,$A$681:$F$2408,6,FALSE)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2075</v>
      </c>
      <c r="ABN667" s="204"/>
      <c r="ABO667" s="204">
        <f>VLOOKUP(ABL667,$A$681:$F$2408,6,FALSE)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VLOOKUP(ABU667,$A$681:$F$2408,6,FALSE)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VLOOKUP(ACD667,$A$681:$F$2408,6,FALSE)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VLOOKUP(ACM667,$A$681:$F$2408,6,FALSE)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VLOOKUP(ACV667,$A$681:$F$2408,6,FALSE)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VLOOKUP(ADE667,$A$681:$F$2408,6,FALSE)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VLOOKUP(ADN667,$A$681:$F$2408,6,FALSE)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VLOOKUP(ADW667,$A$681:$F$2408,6,FALSE)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VLOOKUP(AEF667,$A$681:$F$2408,6,FALSE)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VLOOKUP(AEO667,$A$681:$F$2408,6,FALSE)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VLOOKUP(AEX667,$A$681:$F$2408,6,FALSE)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VLOOKUP(AFG667,$A$681:$F$2408,6,FALSE)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VLOOKUP(AFP667,$A$681:$F$2408,6,FALSE)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VLOOKUP(AFY667,$A$681:$F$2408,6,FALSE)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VLOOKUP(AGH667,$A$681:$F$2408,6,FALSE)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VLOOKUP(AGQ667,$A$681:$F$2408,6,FALSE)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2728</v>
      </c>
      <c r="AHB667" s="204"/>
      <c r="AHC667" s="204">
        <f>VLOOKUP(AGZ667,$A$681:$F$2408,6,FALSE)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VLOOKUP(AHI667,$A$681:$F$2408,6,FALSE)</f>
        <v>1</v>
      </c>
      <c r="AHM667" s="203" t="s">
        <v>65</v>
      </c>
      <c r="AHN667" s="10">
        <f>AHL667*1.3</f>
        <v>1.3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VLOOKUP(AHR667,$A$681:$F$2408,6,FALSE)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2528</v>
      </c>
      <c r="AIC667" s="204"/>
      <c r="AID667" s="204">
        <f>VLOOKUP(AIA667,$A$681:$F$2408,6,FALSE)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2658</v>
      </c>
      <c r="AIL667" s="204"/>
      <c r="AIM667" s="204">
        <f>VLOOKUP(AIJ667,$A$681:$F$2408,6,FALSE)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VLOOKUP(AIS667,$A$681:$F$2408,6,FALSE)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2755</v>
      </c>
      <c r="AJD667" s="204"/>
      <c r="AJE667" s="204">
        <f>VLOOKUP(AJB667,$A$681:$F$2408,6,FALSE)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VLOOKUP(AJK667,$A$681:$F$2408,6,FALSE)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1733</v>
      </c>
      <c r="AJV667" s="204"/>
      <c r="AJW667" s="204">
        <f>VLOOKUP(AJT667,$A$681:$F$2408,6,FALSE)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VLOOKUP(AKC667,$A$681:$F$2408,6,FALSE)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VLOOKUP(AKL667,$A$681:$F$2408,6,FALSE)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2696</v>
      </c>
      <c r="AKW667" s="204"/>
      <c r="AKX667" s="204">
        <f>VLOOKUP(AKU667,$A$681:$F$2408,6,FALSE)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VLOOKUP(ALD667,$A$681:$F$2408,6,FALSE)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3102</v>
      </c>
      <c r="ALO667" s="204"/>
      <c r="ALP667" s="204">
        <f>VLOOKUP(ALM667,$A$681:$F$2408,6,FALSE)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VLOOKUP(ALV667,$A$681:$F$2408,6,FALSE)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VLOOKUP(AME667,$A$681:$F$2408,6,FALSE)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2859</v>
      </c>
      <c r="AMP667" s="204"/>
      <c r="AMQ667" s="204">
        <f>VLOOKUP(AMN667,$A$681:$F$2408,6,FALSE)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VLOOKUP(AMW667,$A$681:$F$2408,6,FALSE)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VLOOKUP(ANF667,$A$681:$F$2408,6,FALSE)</f>
        <v>84</v>
      </c>
      <c r="ANJ667" s="203" t="s">
        <v>65</v>
      </c>
      <c r="ANK667" s="10">
        <f>ANI667*1.3</f>
        <v>109.2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VLOOKUP(ANO667,$A$681:$F$2408,6,FALSE)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VLOOKUP(ANX667,$A$681:$F$2408,6,FALSE)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2711</v>
      </c>
      <c r="AOI667" s="204"/>
      <c r="AOJ667" s="204">
        <f>VLOOKUP(AOG667,$A$681:$F$2408,6,FALSE)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VLOOKUP(AOP667,$A$681:$F$2408,6,FALSE)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2521</v>
      </c>
      <c r="APA667" s="204"/>
      <c r="APB667" s="204">
        <f>VLOOKUP(AOY667,$A$681:$F$2408,6,FALSE)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2087</v>
      </c>
      <c r="APJ667" s="204"/>
      <c r="APK667" s="204">
        <f>VLOOKUP(APH667,$A$681:$F$2408,6,FALSE)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VLOOKUP(APQ667,$A$681:$F$2408,6,FALSE)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2054</v>
      </c>
      <c r="AQB667" s="204"/>
      <c r="AQC667" s="204">
        <f>VLOOKUP(APZ667,$A$681:$F$2408,6,FALSE)</f>
        <v>29</v>
      </c>
      <c r="AQD667" s="203" t="s">
        <v>65</v>
      </c>
      <c r="AQE667" s="10">
        <f>AQC667*1.3</f>
        <v>37.700000000000003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VLOOKUP(B668,$A$681:$F$2408,6,FALSE)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2068</v>
      </c>
      <c r="M668" s="204"/>
      <c r="N668" s="204">
        <f>VLOOKUP(K668,$A$681:$F$2408,6,FALSE)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2845</v>
      </c>
      <c r="V668" s="204"/>
      <c r="W668" s="204">
        <f>VLOOKUP(T668,$A$681:$F$2408,6,FALSE)</f>
        <v>102</v>
      </c>
      <c r="X668" s="203" t="s">
        <v>67</v>
      </c>
      <c r="Y668" s="10">
        <f>W668*1.2</f>
        <v>122.39999999999999</v>
      </c>
      <c r="Z668" s="10"/>
      <c r="AA668" s="267"/>
      <c r="AB668" s="203" t="s">
        <v>123</v>
      </c>
      <c r="AC668" s="276" t="s">
        <v>2834</v>
      </c>
      <c r="AE668" s="204"/>
      <c r="AF668" s="204">
        <f>VLOOKUP(AC668,$A$681:$F$2408,6,FALSE)</f>
        <v>216</v>
      </c>
      <c r="AG668" s="203" t="s">
        <v>67</v>
      </c>
      <c r="AH668" s="10">
        <f>AF668*1.2</f>
        <v>259.2</v>
      </c>
      <c r="AI668" s="10"/>
      <c r="AJ668" s="267"/>
      <c r="AK668" s="203" t="s">
        <v>123</v>
      </c>
      <c r="AL668" s="276" t="s">
        <v>2068</v>
      </c>
      <c r="AN668" s="204"/>
      <c r="AO668" s="204">
        <f>VLOOKUP(AL668,$A$681:$F$2408,6,FALSE)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VLOOKUP(AU668,$A$681:$F$2408,6,FALSE)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VLOOKUP(BD668,$A$681:$F$2408,6,FALSE)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2837</v>
      </c>
      <c r="BO668" s="204"/>
      <c r="BP668" s="204">
        <f>VLOOKUP(BM668,$A$681:$F$2408,6,FALSE)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VLOOKUP(BV668,$A$681:$F$2408,6,FALSE)</f>
        <v>40</v>
      </c>
      <c r="BZ668" s="203" t="s">
        <v>67</v>
      </c>
      <c r="CA668" s="10">
        <f>BY668*1.2</f>
        <v>48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VLOOKUP(CE668,$A$681:$F$2408,6,FALSE)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2755</v>
      </c>
      <c r="CP668" s="204"/>
      <c r="CQ668" s="204">
        <f>VLOOKUP(CN668,$A$681:$F$2408,6,FALSE)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VLOOKUP(CW668,$A$681:$F$2408,6,FALSE)</f>
        <v>84</v>
      </c>
      <c r="DA668" s="203" t="s">
        <v>67</v>
      </c>
      <c r="DB668" s="10">
        <f>CZ668*1.2</f>
        <v>100.8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VLOOKUP(DF668,$A$681:$F$2408,6,FALSE)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VLOOKUP(DO668,$A$681:$F$2408,6,FALSE)</f>
        <v>40</v>
      </c>
      <c r="DS668" s="203" t="s">
        <v>67</v>
      </c>
      <c r="DT668" s="10">
        <f>DR668*1.2</f>
        <v>48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VLOOKUP(DX668,$A$681:$F$2408,6,FALSE)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VLOOKUP(EG668,$A$681:$F$2408,6,FALSE)</f>
        <v>77</v>
      </c>
      <c r="EK668" s="203" t="s">
        <v>67</v>
      </c>
      <c r="EL668" s="10">
        <f>EJ668*1.2</f>
        <v>92.399999999999991</v>
      </c>
      <c r="EM668" s="10"/>
      <c r="EN668" s="267"/>
      <c r="EO668" s="203" t="s">
        <v>123</v>
      </c>
      <c r="EP668" s="276" t="s">
        <v>2823</v>
      </c>
      <c r="ER668" s="204"/>
      <c r="ES668" s="204">
        <f>VLOOKUP(EP668,$A$681:$F$2408,6,FALSE)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2834</v>
      </c>
      <c r="FA668" s="204"/>
      <c r="FB668" s="204">
        <f>VLOOKUP(EY668,$A$681:$F$2408,6,FALSE)</f>
        <v>216</v>
      </c>
      <c r="FC668" s="203" t="s">
        <v>67</v>
      </c>
      <c r="FD668" s="10">
        <f>FB668*1.2</f>
        <v>259.2</v>
      </c>
      <c r="FE668" s="10"/>
      <c r="FF668" s="267"/>
      <c r="FG668" s="203" t="s">
        <v>123</v>
      </c>
      <c r="FH668" s="414" t="s">
        <v>2834</v>
      </c>
      <c r="FJ668" s="204"/>
      <c r="FK668" s="204">
        <f>VLOOKUP(FH668,$A$681:$F$2408,6,FALSE)</f>
        <v>216</v>
      </c>
      <c r="FL668" s="203" t="s">
        <v>67</v>
      </c>
      <c r="FM668" s="10">
        <f>FK668*1.2</f>
        <v>259.2</v>
      </c>
      <c r="FN668" s="10"/>
      <c r="FO668" s="267"/>
      <c r="FP668" s="203" t="s">
        <v>123</v>
      </c>
      <c r="FQ668" s="276" t="s">
        <v>2068</v>
      </c>
      <c r="FS668" s="204"/>
      <c r="FT668" s="204">
        <f>VLOOKUP(FQ668,$A$681:$F$2408,6,FALSE)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2845</v>
      </c>
      <c r="GB668" s="204"/>
      <c r="GC668" s="204">
        <f>VLOOKUP(FZ668,$A$681:$F$2408,6,FALSE)</f>
        <v>102</v>
      </c>
      <c r="GD668" s="203" t="s">
        <v>67</v>
      </c>
      <c r="GE668" s="10">
        <f>GC668*1.2</f>
        <v>122.39999999999999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VLOOKUP(GI668,$A$681:$F$2408,6,FALSE)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2837</v>
      </c>
      <c r="GT668" s="204"/>
      <c r="GU668" s="204">
        <f>VLOOKUP(GR668,$A$681:$F$2408,6,FALSE)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2755</v>
      </c>
      <c r="HC668" s="204"/>
      <c r="HD668" s="204">
        <f>VLOOKUP(HA668,$A$681:$F$2408,6,FALSE)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VLOOKUP(HJ668,$A$681:$F$2408,6,FALSE)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VLOOKUP(HS668,$A$681:$F$2408,6,FALSE)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VLOOKUP(IB668,$A$681:$F$2408,6,FALSE)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2511</v>
      </c>
      <c r="IM668" s="204"/>
      <c r="IN668" s="204">
        <f>VLOOKUP(IK668,$A$681:$F$2408,6,FALSE)</f>
        <v>25</v>
      </c>
      <c r="IO668" s="203" t="s">
        <v>67</v>
      </c>
      <c r="IP668" s="10">
        <f>IN668*1.2</f>
        <v>30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VLOOKUP(IT668,$A$681:$F$2408,6,FALSE)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VLOOKUP(JC668,$A$681:$F$2408,6,FALSE)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2521</v>
      </c>
      <c r="JN668" s="204"/>
      <c r="JO668" s="204">
        <f>VLOOKUP(JL668,$A$681:$F$2408,6,FALSE)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VLOOKUP(JU668,$A$681:$F$2408,6,FALSE)</f>
        <v>88</v>
      </c>
      <c r="JY668" s="203" t="s">
        <v>67</v>
      </c>
      <c r="JZ668" s="10">
        <f>JX668*1.2</f>
        <v>105.6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VLOOKUP(KD668,$A$681:$F$2408,6,FALSE)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VLOOKUP(KM668,$A$681:$F$2408,6,FALSE)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VLOOKUP(KV668,$A$681:$F$2408,6,FALSE)</f>
        <v>84</v>
      </c>
      <c r="KZ668" s="203" t="s">
        <v>67</v>
      </c>
      <c r="LA668" s="10">
        <f>KY668*1.2</f>
        <v>100.8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VLOOKUP(LE668,$A$681:$F$2408,6,FALSE)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VLOOKUP(LN668,$A$681:$F$2408,6,FALSE)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VLOOKUP(LW668,$A$681:$F$2408,6,FALSE)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VLOOKUP(MF668,$A$681:$F$2408,6,FALSE)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VLOOKUP(MO668,$A$681:$F$2408,6,FALSE)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VLOOKUP(MX668,$A$681:$F$2408,6,FALSE)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VLOOKUP(NG668,$A$681:$F$2408,6,FALSE)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444</v>
      </c>
      <c r="NR668" s="204"/>
      <c r="NS668" s="204">
        <f>VLOOKUP(NP668,$A$681:$F$2408,6,FALSE)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2703</v>
      </c>
      <c r="OA668" s="204"/>
      <c r="OB668" s="204">
        <f>VLOOKUP(NY668,$A$681:$F$2408,6,FALSE)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VLOOKUP(OH668,$A$681:$F$2408,6,FALSE)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2612</v>
      </c>
      <c r="OS668" s="204"/>
      <c r="OT668" s="204">
        <f>VLOOKUP(OQ668,$A$681:$F$2408,6,FALSE)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1" t="s">
        <v>2834</v>
      </c>
      <c r="PB668" s="204"/>
      <c r="PC668" s="204">
        <f>VLOOKUP(OZ668,$A$681:$F$2408,6,FALSE)</f>
        <v>216</v>
      </c>
      <c r="PD668" s="203" t="s">
        <v>67</v>
      </c>
      <c r="PE668" s="10">
        <f>PC668*1.2</f>
        <v>259.2</v>
      </c>
      <c r="PF668" s="10"/>
      <c r="PG668" s="267"/>
      <c r="PH668" s="203" t="s">
        <v>123</v>
      </c>
      <c r="PI668" s="276" t="s">
        <v>2083</v>
      </c>
      <c r="PK668" s="204"/>
      <c r="PL668" s="204">
        <f>VLOOKUP(PI668,$A$681:$F$2408,6,FALSE)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VLOOKUP(PR668,$A$681:$F$2408,6,FALSE)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VLOOKUP(QA668,$A$681:$F$2408,6,FALSE)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VLOOKUP(QJ668,$A$681:$F$2408,6,FALSE)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VLOOKUP(QS668,$A$681:$F$2408,6,FALSE)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2629</v>
      </c>
      <c r="RD668" s="204"/>
      <c r="RE668" s="204">
        <f>VLOOKUP(RB668,$A$681:$F$2408,6,FALSE)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VLOOKUP(RK668,$A$681:$F$2408,6,FALSE)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VLOOKUP(RT668,$A$681:$F$2408,6,FALSE)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VLOOKUP(SC668,$A$681:$F$2408,6,FALSE)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2137</v>
      </c>
      <c r="SN668" s="204"/>
      <c r="SO668" s="204">
        <f>VLOOKUP(SL668,$A$681:$F$2408,6,FALSE)</f>
        <v>63</v>
      </c>
      <c r="SP668" s="203" t="s">
        <v>67</v>
      </c>
      <c r="SQ668" s="10">
        <f>SO668*1.2</f>
        <v>75.599999999999994</v>
      </c>
      <c r="SR668" s="10"/>
      <c r="SS668" s="273"/>
      <c r="ST668" s="203" t="s">
        <v>123</v>
      </c>
      <c r="SU668" s="276" t="s">
        <v>2839</v>
      </c>
      <c r="SW668" s="204"/>
      <c r="SX668" s="204">
        <f>VLOOKUP(SU668,$A$681:$F$2408,6,FALSE)</f>
        <v>23</v>
      </c>
      <c r="SY668" s="203" t="s">
        <v>67</v>
      </c>
      <c r="SZ668" s="10">
        <f>SX668*1.2</f>
        <v>27.599999999999998</v>
      </c>
      <c r="TA668" s="10"/>
      <c r="TB668" s="273"/>
      <c r="TC668" s="203" t="s">
        <v>123</v>
      </c>
      <c r="TD668" s="421" t="s">
        <v>466</v>
      </c>
      <c r="TF668" s="204"/>
      <c r="TG668" s="204">
        <f>VLOOKUP(TD668,$A$681:$F$2408,6,FALSE)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2807</v>
      </c>
      <c r="TO668" s="204"/>
      <c r="TP668" s="204">
        <f>VLOOKUP(TM668,$A$681:$F$2408,6,FALSE)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VLOOKUP(TV668,$A$681:$F$2408,6,FALSE)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VLOOKUP(UE668,$A$681:$F$2408,6,FALSE)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VLOOKUP(UN668,$A$681:$F$2408,6,FALSE)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2074</v>
      </c>
      <c r="UY668" s="204"/>
      <c r="UZ668" s="204">
        <f>VLOOKUP(UW668,$A$681:$F$2408,6,FALSE)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2656</v>
      </c>
      <c r="VH668" s="204"/>
      <c r="VI668" s="204">
        <f>VLOOKUP(VF668,$A$681:$F$2408,6,FALSE)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VLOOKUP(VO668,$A$681:$F$2408,6,FALSE)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VLOOKUP(VX668,$A$681:$F$2408,6,FALSE)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2094</v>
      </c>
      <c r="WI668" s="204"/>
      <c r="WJ668" s="204">
        <f>VLOOKUP(WG668,$A$681:$F$2408,6,FALSE)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VLOOKUP(WP668,$A$681:$F$2408,6,FALSE)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VLOOKUP(WY668,$A$681:$F$2408,6,FALSE)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2117</v>
      </c>
      <c r="XJ668" s="204"/>
      <c r="XK668" s="204">
        <f>VLOOKUP(XH668,$A$681:$F$2408,6,FALSE)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1842</v>
      </c>
      <c r="XS668" s="204"/>
      <c r="XT668" s="204">
        <f>VLOOKUP(XQ668,$A$681:$F$2408,6,FALSE)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2521</v>
      </c>
      <c r="YB668" s="204"/>
      <c r="YC668" s="204">
        <f>VLOOKUP(XZ668,$A$681:$F$2408,6,FALSE)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VLOOKUP(YI668,$A$681:$F$2408,6,FALSE)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VLOOKUP(YR668,$A$681:$F$2408,6,FALSE)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444</v>
      </c>
      <c r="ZC668" s="204"/>
      <c r="ZD668" s="204">
        <f>VLOOKUP(ZA668,$A$681:$F$2408,6,FALSE)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VLOOKUP(ZJ668,$A$681:$F$2408,6,FALSE)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VLOOKUP(ZS668,$A$681:$F$2408,6,FALSE)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2513</v>
      </c>
      <c r="AAD668" s="204"/>
      <c r="AAE668" s="204">
        <f>VLOOKUP(AAB668,$A$681:$F$2408,6,FALSE)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2521</v>
      </c>
      <c r="AAM668" s="204"/>
      <c r="AAN668" s="204">
        <f>VLOOKUP(AAK668,$A$681:$F$2408,6,FALSE)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VLOOKUP(AAT668,$A$681:$F$2408,6,FALSE)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VLOOKUP(ABC668,$A$681:$F$2408,6,FALSE)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2845</v>
      </c>
      <c r="ABN668" s="204"/>
      <c r="ABO668" s="204">
        <f>VLOOKUP(ABL668,$A$681:$F$2408,6,FALSE)</f>
        <v>102</v>
      </c>
      <c r="ABP668" s="203" t="s">
        <v>67</v>
      </c>
      <c r="ABQ668" s="10">
        <f>ABO668*1.2</f>
        <v>122.39999999999999</v>
      </c>
      <c r="ABR668" s="10"/>
      <c r="ABS668" s="273"/>
      <c r="ABT668" s="203" t="s">
        <v>123</v>
      </c>
      <c r="ABU668" s="276" t="s">
        <v>2148</v>
      </c>
      <c r="ABW668" s="204"/>
      <c r="ABX668" s="204">
        <f>VLOOKUP(ABU668,$A$681:$F$2408,6,FALSE)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VLOOKUP(ACD668,$A$681:$F$2408,6,FALSE)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VLOOKUP(ACM668,$A$681:$F$2408,6,FALSE)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VLOOKUP(ACV668,$A$681:$F$2408,6,FALSE)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VLOOKUP(ADE668,$A$681:$F$2408,6,FALSE)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VLOOKUP(ADN668,$A$681:$F$2408,6,FALSE)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VLOOKUP(ADW668,$A$681:$F$2408,6,FALSE)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VLOOKUP(AEF668,$A$681:$F$2408,6,FALSE)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VLOOKUP(AEO668,$A$681:$F$2408,6,FALSE)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VLOOKUP(AEX668,$A$681:$F$2408,6,FALSE)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VLOOKUP(AFG668,$A$681:$F$2408,6,FALSE)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VLOOKUP(AFP668,$A$681:$F$2408,6,FALSE)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VLOOKUP(AFY668,$A$681:$F$2408,6,FALSE)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VLOOKUP(AGH668,$A$681:$F$2408,6,FALSE)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VLOOKUP(AGQ668,$A$681:$F$2408,6,FALSE)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VLOOKUP(AGZ668,$A$681:$F$2408,6,FALSE)</f>
        <v>4</v>
      </c>
      <c r="AHD668" s="203" t="s">
        <v>67</v>
      </c>
      <c r="AHE668" s="10">
        <f>AHC668*1.2</f>
        <v>4.8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VLOOKUP(AHI668,$A$681:$F$2408,6,FALSE)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2528</v>
      </c>
      <c r="AHT668" s="204"/>
      <c r="AHU668" s="204">
        <f>VLOOKUP(AHR668,$A$681:$F$2408,6,FALSE)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2054</v>
      </c>
      <c r="AIC668" s="204"/>
      <c r="AID668" s="204">
        <f>VLOOKUP(AIA668,$A$681:$F$2408,6,FALSE)</f>
        <v>29</v>
      </c>
      <c r="AIE668" s="203" t="s">
        <v>67</v>
      </c>
      <c r="AIF668" s="10">
        <f>AID668*1.2</f>
        <v>34.799999999999997</v>
      </c>
      <c r="AIG668" s="10"/>
      <c r="AIH668" s="273"/>
      <c r="AII668" s="203" t="s">
        <v>123</v>
      </c>
      <c r="AIJ668" s="276" t="s">
        <v>2703</v>
      </c>
      <c r="AIL668" s="204"/>
      <c r="AIM668" s="204">
        <f>VLOOKUP(AIJ668,$A$681:$F$2408,6,FALSE)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VLOOKUP(AIS668,$A$681:$F$2408,6,FALSE)</f>
        <v>40</v>
      </c>
      <c r="AIW668" s="203" t="s">
        <v>67</v>
      </c>
      <c r="AIX668" s="10">
        <f>AIV668*1.2</f>
        <v>48</v>
      </c>
      <c r="AIY668" s="10"/>
      <c r="AIZ668" s="273"/>
      <c r="AJA668" s="203" t="s">
        <v>123</v>
      </c>
      <c r="AJB668" s="276" t="s">
        <v>2742</v>
      </c>
      <c r="AJD668" s="204"/>
      <c r="AJE668" s="204">
        <f>VLOOKUP(AJB668,$A$681:$F$2408,6,FALSE)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VLOOKUP(AJK668,$A$681:$F$2408,6,FALSE)</f>
        <v>77</v>
      </c>
      <c r="AJO668" s="203" t="s">
        <v>67</v>
      </c>
      <c r="AJP668" s="10">
        <f>AJN668*1.2</f>
        <v>92.399999999999991</v>
      </c>
      <c r="AJQ668" s="10"/>
      <c r="AJR668" s="273"/>
      <c r="AJS668" s="203" t="s">
        <v>123</v>
      </c>
      <c r="AJT668" s="424" t="s">
        <v>2622</v>
      </c>
      <c r="AJV668" s="204"/>
      <c r="AJW668" s="204">
        <f>VLOOKUP(AJT668,$A$681:$F$2408,6,FALSE)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VLOOKUP(AKC668,$A$681:$F$2408,6,FALSE)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2845</v>
      </c>
      <c r="AKN668" s="204"/>
      <c r="AKO668" s="204">
        <f>VLOOKUP(AKL668,$A$681:$F$2408,6,FALSE)</f>
        <v>102</v>
      </c>
      <c r="AKP668" s="203" t="s">
        <v>67</v>
      </c>
      <c r="AKQ668" s="10">
        <f>AKO668*1.2</f>
        <v>122.39999999999999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VLOOKUP(AKU668,$A$681:$F$2408,6,FALSE)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VLOOKUP(ALD668,$A$681:$F$2408,6,FALSE)</f>
        <v>4</v>
      </c>
      <c r="ALH668" s="203" t="s">
        <v>67</v>
      </c>
      <c r="ALI668" s="10">
        <f>ALG668*1.2</f>
        <v>4.8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VLOOKUP(ALM668,$A$681:$F$2408,6,FALSE)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VLOOKUP(ALV668,$A$681:$F$2408,6,FALSE)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VLOOKUP(AME668,$A$681:$F$2408,6,FALSE)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VLOOKUP(AMN668,$A$681:$F$2408,6,FALSE)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1842</v>
      </c>
      <c r="AMY668" s="204"/>
      <c r="AMZ668" s="204">
        <f>VLOOKUP(AMW668,$A$681:$F$2408,6,FALSE)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VLOOKUP(ANF668,$A$681:$F$2408,6,FALSE)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2842</v>
      </c>
      <c r="ANQ668" s="204"/>
      <c r="ANR668" s="204">
        <f>VLOOKUP(ANO668,$A$681:$F$2408,6,FALSE)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VLOOKUP(ANX668,$A$681:$F$2408,6,FALSE)</f>
        <v>77</v>
      </c>
      <c r="AOB668" s="203" t="s">
        <v>67</v>
      </c>
      <c r="AOC668" s="10">
        <f>AOA668*1.2</f>
        <v>92.399999999999991</v>
      </c>
      <c r="AOD668" s="10"/>
      <c r="AOE668" s="273"/>
      <c r="AOF668" s="203" t="s">
        <v>123</v>
      </c>
      <c r="AOG668" s="276" t="s">
        <v>2779</v>
      </c>
      <c r="AOI668" s="204"/>
      <c r="AOJ668" s="204">
        <f>VLOOKUP(AOG668,$A$681:$F$2408,6,FALSE)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VLOOKUP(AOP668,$A$681:$F$2408,6,FALSE)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VLOOKUP(AOY668,$A$681:$F$2408,6,FALSE)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VLOOKUP(APH668,$A$681:$F$2408,6,FALSE)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VLOOKUP(APQ668,$A$681:$F$2408,6,FALSE)</f>
        <v>43</v>
      </c>
      <c r="APU668" s="203" t="s">
        <v>67</v>
      </c>
      <c r="APV668" s="10">
        <f>APT668*1.2</f>
        <v>51.6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VLOOKUP(APZ668,$A$681:$F$2408,6,FALSE)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VLOOKUP(B669,$A$681:$F$2408,6,FALSE)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VLOOKUP(K669,$A$681:$F$2408,6,FALSE)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2333</v>
      </c>
      <c r="V669" s="204"/>
      <c r="W669" s="204">
        <f>VLOOKUP(T669,$A$681:$F$2408,6,FALSE)</f>
        <v>91</v>
      </c>
      <c r="X669" s="203" t="s">
        <v>69</v>
      </c>
      <c r="Y669" s="10">
        <f>W669*1.1</f>
        <v>100.10000000000001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VLOOKUP(AC669,$A$681:$F$2408,6,FALSE)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2521</v>
      </c>
      <c r="AN669" s="204"/>
      <c r="AO669" s="204">
        <f>VLOOKUP(AL669,$A$681:$F$2408,6,FALSE)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2068</v>
      </c>
      <c r="AW669" s="204"/>
      <c r="AX669" s="204">
        <f>VLOOKUP(AU669,$A$681:$F$2408,6,FALSE)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2845</v>
      </c>
      <c r="BF669" s="204"/>
      <c r="BG669" s="204">
        <f>VLOOKUP(BD669,$A$681:$F$2408,6,FALSE)</f>
        <v>102</v>
      </c>
      <c r="BH669" s="203" t="s">
        <v>69</v>
      </c>
      <c r="BI669" s="10">
        <f>BG669*1.1</f>
        <v>112.2</v>
      </c>
      <c r="BJ669" s="10"/>
      <c r="BK669" s="267"/>
      <c r="BL669" s="203" t="s">
        <v>124</v>
      </c>
      <c r="BM669" s="276" t="s">
        <v>2137</v>
      </c>
      <c r="BO669" s="204"/>
      <c r="BP669" s="204">
        <f>VLOOKUP(BM669,$A$681:$F$2408,6,FALSE)</f>
        <v>63</v>
      </c>
      <c r="BQ669" s="203" t="s">
        <v>69</v>
      </c>
      <c r="BR669" s="10">
        <f>BP669*1.1</f>
        <v>69.300000000000011</v>
      </c>
      <c r="BS669" s="10"/>
      <c r="BT669" s="267"/>
      <c r="BU669" s="203" t="s">
        <v>124</v>
      </c>
      <c r="BV669" s="276" t="s">
        <v>2834</v>
      </c>
      <c r="BX669" s="204"/>
      <c r="BY669" s="204">
        <f>VLOOKUP(BV669,$A$681:$F$2408,6,FALSE)</f>
        <v>216</v>
      </c>
      <c r="BZ669" s="203" t="s">
        <v>69</v>
      </c>
      <c r="CA669" s="10">
        <f>BY669*1.1</f>
        <v>237.60000000000002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VLOOKUP(CE669,$A$681:$F$2408,6,FALSE)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VLOOKUP(CN669,$A$681:$F$2408,6,FALSE)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2755</v>
      </c>
      <c r="CY669" s="204"/>
      <c r="CZ669" s="204">
        <f>VLOOKUP(CW669,$A$681:$F$2408,6,FALSE)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2093</v>
      </c>
      <c r="DH669" s="204"/>
      <c r="DI669" s="204">
        <f>VLOOKUP(DF669,$A$681:$F$2408,6,FALSE)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VLOOKUP(DO669,$A$681:$F$2408,6,FALSE)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VLOOKUP(DX669,$A$681:$F$2408,6,FALSE)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VLOOKUP(EG669,$A$681:$F$2408,6,FALSE)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2779</v>
      </c>
      <c r="ER669" s="204"/>
      <c r="ES669" s="204">
        <f>VLOOKUP(EP669,$A$681:$F$2408,6,FALSE)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VLOOKUP(EY669,$A$681:$F$2408,6,FALSE)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4" t="s">
        <v>855</v>
      </c>
      <c r="FJ669" s="204"/>
      <c r="FK669" s="204">
        <f>VLOOKUP(FH669,$A$681:$F$2408,6,FALSE)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VLOOKUP(FQ669,$A$681:$F$2408,6,FALSE)</f>
        <v>77</v>
      </c>
      <c r="FU669" s="203" t="s">
        <v>69</v>
      </c>
      <c r="FV669" s="10">
        <f>FT669*1.1</f>
        <v>84.7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VLOOKUP(FZ669,$A$681:$F$2408,6,FALSE)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VLOOKUP(GI669,$A$681:$F$2408,6,FALSE)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VLOOKUP(GR669,$A$681:$F$2408,6,FALSE)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VLOOKUP(HA669,$A$681:$F$2408,6,FALSE)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VLOOKUP(HJ669,$A$681:$F$2408,6,FALSE)</f>
        <v>88</v>
      </c>
      <c r="HN669" s="203" t="s">
        <v>69</v>
      </c>
      <c r="HO669" s="10">
        <f>HM669*1.1</f>
        <v>96.800000000000011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VLOOKUP(HS669,$A$681:$F$2408,6,FALSE)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VLOOKUP(IB669,$A$681:$F$2408,6,FALSE)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3100</v>
      </c>
      <c r="IM669" s="204"/>
      <c r="IN669" s="204">
        <f>VLOOKUP(IK669,$A$681:$F$2408,6,FALSE)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VLOOKUP(IT669,$A$681:$F$2408,6,FALSE)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2846</v>
      </c>
      <c r="JE669" s="204"/>
      <c r="JF669" s="204">
        <f>VLOOKUP(JC669,$A$681:$F$2408,6,FALSE)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2834</v>
      </c>
      <c r="JN669" s="204"/>
      <c r="JO669" s="204">
        <f>VLOOKUP(JL669,$A$681:$F$2408,6,FALSE)</f>
        <v>216</v>
      </c>
      <c r="JP669" s="203" t="s">
        <v>69</v>
      </c>
      <c r="JQ669" s="10">
        <f>JO669*1.1</f>
        <v>237.60000000000002</v>
      </c>
      <c r="JR669" s="10"/>
      <c r="JS669" s="267"/>
      <c r="JT669" s="203" t="s">
        <v>124</v>
      </c>
      <c r="JU669" s="276" t="s">
        <v>2333</v>
      </c>
      <c r="JW669" s="204"/>
      <c r="JX669" s="204">
        <f>VLOOKUP(JU669,$A$681:$F$2408,6,FALSE)</f>
        <v>91</v>
      </c>
      <c r="JY669" s="203" t="s">
        <v>69</v>
      </c>
      <c r="JZ669" s="10">
        <f>JX669*1.1</f>
        <v>100.10000000000001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VLOOKUP(KD669,$A$681:$F$2408,6,FALSE)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2834</v>
      </c>
      <c r="KO669" s="204"/>
      <c r="KP669" s="204">
        <f>VLOOKUP(KM669,$A$681:$F$2408,6,FALSE)</f>
        <v>216</v>
      </c>
      <c r="KQ669" s="203" t="s">
        <v>69</v>
      </c>
      <c r="KR669" s="10">
        <f>KP669*1.1</f>
        <v>237.60000000000002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VLOOKUP(KV669,$A$681:$F$2408,6,FALSE)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2846</v>
      </c>
      <c r="LG669" s="204"/>
      <c r="LH669" s="204">
        <f>VLOOKUP(LE669,$A$681:$F$2408,6,FALSE)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VLOOKUP(LN669,$A$681:$F$2408,6,FALSE)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VLOOKUP(LW669,$A$681:$F$2408,6,FALSE)</f>
        <v>29</v>
      </c>
      <c r="MA669" s="203" t="s">
        <v>69</v>
      </c>
      <c r="MB669" s="10">
        <f>LZ669*1.1</f>
        <v>31.900000000000002</v>
      </c>
      <c r="MC669" s="10"/>
      <c r="MD669" s="267"/>
      <c r="ME669" s="203" t="s">
        <v>124</v>
      </c>
      <c r="MF669" s="276" t="s">
        <v>2521</v>
      </c>
      <c r="MH669" s="204"/>
      <c r="MI669" s="204">
        <f>VLOOKUP(MF669,$A$681:$F$2408,6,FALSE)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VLOOKUP(MO669,$A$681:$F$2408,6,FALSE)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VLOOKUP(MX669,$A$681:$F$2408,6,FALSE)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2517</v>
      </c>
      <c r="NI669" s="204"/>
      <c r="NJ669" s="204">
        <f>VLOOKUP(NG669,$A$681:$F$2408,6,FALSE)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2521</v>
      </c>
      <c r="NR669" s="204"/>
      <c r="NS669" s="204">
        <f>VLOOKUP(NP669,$A$681:$F$2408,6,FALSE)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2520</v>
      </c>
      <c r="OA669" s="204"/>
      <c r="OB669" s="204">
        <f>VLOOKUP(NY669,$A$681:$F$2408,6,FALSE)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VLOOKUP(OH669,$A$681:$F$2408,6,FALSE)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2285</v>
      </c>
      <c r="OS669" s="204"/>
      <c r="OT669" s="204">
        <f>VLOOKUP(OQ669,$A$681:$F$2408,6,FALSE)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2528</v>
      </c>
      <c r="PB669" s="204"/>
      <c r="PC669" s="204">
        <f>VLOOKUP(OZ669,$A$681:$F$2408,6,FALSE)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2834</v>
      </c>
      <c r="PK669" s="204"/>
      <c r="PL669" s="204">
        <f>VLOOKUP(PI669,$A$681:$F$2408,6,FALSE)</f>
        <v>216</v>
      </c>
      <c r="PM669" s="203" t="s">
        <v>69</v>
      </c>
      <c r="PN669" s="10">
        <f>PL669*1.1</f>
        <v>237.60000000000002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VLOOKUP(PR669,$A$681:$F$2408,6,FALSE)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VLOOKUP(QA669,$A$681:$F$2408,6,FALSE)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2846</v>
      </c>
      <c r="QL669" s="204"/>
      <c r="QM669" s="204">
        <f>VLOOKUP(QJ669,$A$681:$F$2408,6,FALSE)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2755</v>
      </c>
      <c r="QU669" s="204"/>
      <c r="QV669" s="204">
        <f>VLOOKUP(QS669,$A$681:$F$2408,6,FALSE)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VLOOKUP(RB669,$A$681:$F$2408,6,FALSE)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VLOOKUP(RK669,$A$681:$F$2408,6,FALSE)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VLOOKUP(RT669,$A$681:$F$2408,6,FALSE)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VLOOKUP(SC669,$A$681:$F$2408,6,FALSE)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2837</v>
      </c>
      <c r="SN669" s="204"/>
      <c r="SO669" s="204">
        <f>VLOOKUP(SL669,$A$681:$F$2408,6,FALSE)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VLOOKUP(SU669,$A$681:$F$2408,6,FALSE)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644</v>
      </c>
      <c r="TF669" s="204"/>
      <c r="TG669" s="204">
        <f>VLOOKUP(TD669,$A$681:$F$2408,6,FALSE)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VLOOKUP(TM669,$A$681:$F$2408,6,FALSE)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VLOOKUP(TV669,$A$681:$F$2408,6,FALSE)</f>
        <v>4</v>
      </c>
      <c r="TZ669" s="203" t="s">
        <v>69</v>
      </c>
      <c r="UA669" s="10">
        <f>TY669*1.1</f>
        <v>4.4000000000000004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VLOOKUP(UE669,$A$681:$F$2408,6,FALSE)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2068</v>
      </c>
      <c r="UP669" s="204"/>
      <c r="UQ669" s="204">
        <f>VLOOKUP(UN669,$A$681:$F$2408,6,FALSE)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VLOOKUP(UW669,$A$681:$F$2408,6,FALSE)</f>
        <v>88</v>
      </c>
      <c r="VA669" s="203" t="s">
        <v>69</v>
      </c>
      <c r="VB669" s="10">
        <f>UZ669*1.1</f>
        <v>96.800000000000011</v>
      </c>
      <c r="VC669" s="10"/>
      <c r="VD669" s="273"/>
      <c r="VE669" s="203" t="s">
        <v>124</v>
      </c>
      <c r="VF669" s="276" t="s">
        <v>2511</v>
      </c>
      <c r="VH669" s="204"/>
      <c r="VI669" s="204">
        <f>VLOOKUP(VF669,$A$681:$F$2408,6,FALSE)</f>
        <v>25</v>
      </c>
      <c r="VJ669" s="203" t="s">
        <v>69</v>
      </c>
      <c r="VK669" s="10">
        <f>VI669*1.1</f>
        <v>27.500000000000004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VLOOKUP(VO669,$A$681:$F$2408,6,FALSE)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VLOOKUP(VX669,$A$681:$F$2408,6,FALSE)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2727</v>
      </c>
      <c r="WI669" s="204"/>
      <c r="WJ669" s="204">
        <f>VLOOKUP(WG669,$A$681:$F$2408,6,FALSE)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VLOOKUP(WP669,$A$681:$F$2408,6,FALSE)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VLOOKUP(WY669,$A$681:$F$2408,6,FALSE)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VLOOKUP(XH669,$A$681:$F$2408,6,FALSE)</f>
        <v>40</v>
      </c>
      <c r="XL669" s="203" t="s">
        <v>69</v>
      </c>
      <c r="XM669" s="10">
        <f>XK669*1.1</f>
        <v>44</v>
      </c>
      <c r="XO669" s="273"/>
      <c r="XP669" s="203" t="s">
        <v>124</v>
      </c>
      <c r="XQ669" s="276" t="s">
        <v>2834</v>
      </c>
      <c r="XS669" s="204"/>
      <c r="XT669" s="204">
        <f>VLOOKUP(XQ669,$A$681:$F$2408,6,FALSE)</f>
        <v>216</v>
      </c>
      <c r="XU669" s="203" t="s">
        <v>69</v>
      </c>
      <c r="XV669" s="10">
        <f>XT669*1.1</f>
        <v>237.60000000000002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VLOOKUP(XZ669,$A$681:$F$2408,6,FALSE)</f>
        <v>77</v>
      </c>
      <c r="YD669" s="203" t="s">
        <v>69</v>
      </c>
      <c r="YE669" s="10">
        <f>YC669*1.1</f>
        <v>84.7</v>
      </c>
      <c r="YG669" s="273"/>
      <c r="YH669" s="203" t="s">
        <v>124</v>
      </c>
      <c r="YI669" s="278" t="s">
        <v>183</v>
      </c>
      <c r="YK669" s="204"/>
      <c r="YL669" s="204" t="e">
        <f>VLOOKUP(YI669,$A$681:$F$2408,6,FALSE)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VLOOKUP(YR669,$A$681:$F$2408,6,FALSE)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2823</v>
      </c>
      <c r="ZC669" s="204"/>
      <c r="ZD669" s="204">
        <f>VLOOKUP(ZA669,$A$681:$F$2408,6,FALSE)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VLOOKUP(ZJ669,$A$681:$F$2408,6,FALSE)</f>
        <v>84</v>
      </c>
      <c r="ZN669" s="203" t="s">
        <v>69</v>
      </c>
      <c r="ZO669" s="10">
        <f>ZM669*1.1</f>
        <v>92.4</v>
      </c>
      <c r="ZQ669" s="273"/>
      <c r="ZR669" s="203" t="s">
        <v>124</v>
      </c>
      <c r="ZS669" s="276" t="s">
        <v>839</v>
      </c>
      <c r="ZU669" s="204"/>
      <c r="ZV669" s="204">
        <f>VLOOKUP(ZS669,$A$681:$F$2408,6,FALSE)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VLOOKUP(AAB669,$A$681:$F$2408,6,FALSE)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1833</v>
      </c>
      <c r="AAM669" s="204"/>
      <c r="AAN669" s="204">
        <f>VLOOKUP(AAK669,$A$681:$F$2408,6,FALSE)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2768</v>
      </c>
      <c r="AAV669" s="204"/>
      <c r="AAW669" s="204">
        <f>VLOOKUP(AAT669,$A$681:$F$2408,6,FALSE)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VLOOKUP(ABC669,$A$681:$F$2408,6,FALSE)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VLOOKUP(ABL669,$A$681:$F$2408,6,FALSE)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2823</v>
      </c>
      <c r="ABW669" s="204"/>
      <c r="ABX669" s="204">
        <f>VLOOKUP(ABU669,$A$681:$F$2408,6,FALSE)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VLOOKUP(ACD669,$A$681:$F$2408,6,FALSE)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VLOOKUP(ACM669,$A$681:$F$2408,6,FALSE)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VLOOKUP(ACV669,$A$681:$F$2408,6,FALSE)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VLOOKUP(ADE669,$A$681:$F$2408,6,FALSE)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VLOOKUP(ADN669,$A$681:$F$2408,6,FALSE)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VLOOKUP(ADW669,$A$681:$F$2408,6,FALSE)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VLOOKUP(AEF669,$A$681:$F$2408,6,FALSE)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VLOOKUP(AEO669,$A$681:$F$2408,6,FALSE)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VLOOKUP(AEX669,$A$681:$F$2408,6,FALSE)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VLOOKUP(AFG669,$A$681:$F$2408,6,FALSE)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VLOOKUP(AFP669,$A$681:$F$2408,6,FALSE)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VLOOKUP(AFY669,$A$681:$F$2408,6,FALSE)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VLOOKUP(AGH669,$A$681:$F$2408,6,FALSE)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VLOOKUP(AGQ669,$A$681:$F$2408,6,FALSE)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VLOOKUP(AGZ669,$A$681:$F$2408,6,FALSE)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2735</v>
      </c>
      <c r="AHK669" s="204"/>
      <c r="AHL669" s="204">
        <f>VLOOKUP(AHI669,$A$681:$F$2408,6,FALSE)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2521</v>
      </c>
      <c r="AHT669" s="204"/>
      <c r="AHU669" s="204">
        <f>VLOOKUP(AHR669,$A$681:$F$2408,6,FALSE)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VLOOKUP(AIA669,$A$681:$F$2408,6,FALSE)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2339</v>
      </c>
      <c r="AIL669" s="204"/>
      <c r="AIM669" s="204">
        <f>VLOOKUP(AIJ669,$A$681:$F$2408,6,FALSE)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VLOOKUP(AIS669,$A$681:$F$2408,6,FALSE)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2672</v>
      </c>
      <c r="AJD669" s="204"/>
      <c r="AJE669" s="204">
        <f>VLOOKUP(AJB669,$A$681:$F$2408,6,FALSE)</f>
        <v>109</v>
      </c>
      <c r="AJF669" s="203" t="s">
        <v>69</v>
      </c>
      <c r="AJG669" s="10">
        <f>AJE669*1.1</f>
        <v>119.9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VLOOKUP(AJK669,$A$681:$F$2408,6,FALSE)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655</v>
      </c>
      <c r="AJV669" s="204"/>
      <c r="AJW669" s="204">
        <f>VLOOKUP(AJT669,$A$681:$F$2408,6,FALSE)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VLOOKUP(AKC669,$A$681:$F$2408,6,FALSE)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2823</v>
      </c>
      <c r="AKN669" s="204"/>
      <c r="AKO669" s="204">
        <f>VLOOKUP(AKL669,$A$681:$F$2408,6,FALSE)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VLOOKUP(AKU669,$A$681:$F$2408,6,FALSE)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VLOOKUP(ALD669,$A$681:$F$2408,6,FALSE)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2644</v>
      </c>
      <c r="ALO669" s="204"/>
      <c r="ALP669" s="204">
        <f>VLOOKUP(ALM669,$A$681:$F$2408,6,FALSE)</f>
        <v>5</v>
      </c>
      <c r="ALQ669" s="203" t="s">
        <v>69</v>
      </c>
      <c r="ALR669" s="10">
        <f>ALP669*1.1</f>
        <v>5.5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VLOOKUP(ALV669,$A$681:$F$2408,6,FALSE)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VLOOKUP(AME669,$A$681:$F$2408,6,FALSE)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2755</v>
      </c>
      <c r="AMP669" s="204"/>
      <c r="AMQ669" s="204">
        <f>VLOOKUP(AMN669,$A$681:$F$2408,6,FALSE)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VLOOKUP(AMW669,$A$681:$F$2408,6,FALSE)</f>
        <v>40</v>
      </c>
      <c r="ANA669" s="203" t="s">
        <v>69</v>
      </c>
      <c r="ANB669" s="10">
        <f>AMZ669*1.1</f>
        <v>44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VLOOKUP(ANF669,$A$681:$F$2408,6,FALSE)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VLOOKUP(ANO669,$A$681:$F$2408,6,FALSE)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2747</v>
      </c>
      <c r="ANZ669" s="204"/>
      <c r="AOA669" s="204">
        <f>VLOOKUP(ANX669,$A$681:$F$2408,6,FALSE)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2823</v>
      </c>
      <c r="AOI669" s="204"/>
      <c r="AOJ669" s="204">
        <f>VLOOKUP(AOG669,$A$681:$F$2408,6,FALSE)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2631</v>
      </c>
      <c r="AOR669" s="204"/>
      <c r="AOS669" s="204">
        <f>VLOOKUP(AOP669,$A$681:$F$2408,6,FALSE)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VLOOKUP(AOY669,$A$681:$F$2408,6,FALSE)</f>
        <v>77</v>
      </c>
      <c r="APC669" s="203" t="s">
        <v>69</v>
      </c>
      <c r="APD669" s="10">
        <f>APB669*1.1</f>
        <v>84.7</v>
      </c>
      <c r="APE669" s="10"/>
      <c r="APF669" s="273"/>
      <c r="APG669" s="203" t="s">
        <v>124</v>
      </c>
      <c r="APH669" s="276" t="s">
        <v>2125</v>
      </c>
      <c r="APJ669" s="204"/>
      <c r="APK669" s="204">
        <f>VLOOKUP(APH669,$A$681:$F$2408,6,FALSE)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VLOOKUP(APQ669,$A$681:$F$2408,6,FALSE)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VLOOKUP(APZ669,$A$681:$F$2408,6,FALSE)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590.4</v>
      </c>
      <c r="I670" s="266"/>
      <c r="Q670" s="10">
        <f>SUM(P665:P669)</f>
        <v>180.5</v>
      </c>
      <c r="R670" s="266"/>
      <c r="Z670" s="10">
        <f>SUM(Y665:Y669)</f>
        <v>567.5</v>
      </c>
      <c r="AA670" s="266"/>
      <c r="AI670" s="10">
        <f>SUM(AH665:AH669)</f>
        <v>414.29999999999995</v>
      </c>
      <c r="AJ670" s="266"/>
      <c r="AR670" s="10">
        <f>SUM(AQ665:AQ669)</f>
        <v>541.5</v>
      </c>
      <c r="AS670" s="266"/>
      <c r="AW670" s="1"/>
      <c r="BA670" s="10">
        <f>SUM(AZ665:AZ669)</f>
        <v>82.800000000000011</v>
      </c>
      <c r="BB670" s="266"/>
      <c r="BF670" s="1"/>
      <c r="BJ670" s="10">
        <f>SUM(BI665:BI669)</f>
        <v>184.9</v>
      </c>
      <c r="BK670" s="266"/>
      <c r="BO670" s="1"/>
      <c r="BS670" s="10">
        <f>SUM(BR665:BR669)</f>
        <v>442.8</v>
      </c>
      <c r="BT670" s="266"/>
      <c r="BX670" s="1"/>
      <c r="CB670" s="10">
        <f>SUM(CA665:CA669)</f>
        <v>327.60000000000002</v>
      </c>
      <c r="CC670" s="266"/>
      <c r="CG670" s="1"/>
      <c r="CK670" s="10">
        <f>SUM(CJ665:CJ669)</f>
        <v>201.7</v>
      </c>
      <c r="CL670" s="266"/>
      <c r="CP670" s="1"/>
      <c r="CT670" s="10">
        <f>SUM(CS665:CS669)</f>
        <v>197.8</v>
      </c>
      <c r="CU670" s="266"/>
      <c r="CY670" s="1"/>
      <c r="DC670" s="10">
        <f>SUM(DB665:DB669)</f>
        <v>149.69999999999999</v>
      </c>
      <c r="DD670" s="266"/>
      <c r="DH670" s="1"/>
      <c r="DL670" s="10">
        <f>SUM(DK665:DK669)</f>
        <v>494.29999999999995</v>
      </c>
      <c r="DM670" s="266"/>
      <c r="DQ670" s="1"/>
      <c r="DU670" s="10">
        <f>SUM(DT665:DT669)</f>
        <v>270.70000000000005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92.399999999999991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503.09999999999997</v>
      </c>
      <c r="FF670" s="266"/>
      <c r="FJ670" s="1"/>
      <c r="FN670" s="10">
        <f>SUM(FM665:FM669)</f>
        <v>435.4</v>
      </c>
      <c r="FO670" s="266"/>
      <c r="FS670" s="1"/>
      <c r="FW670" s="10">
        <f>SUM(FV665:FV669)</f>
        <v>241.3</v>
      </c>
      <c r="FX670" s="266"/>
      <c r="GB670" s="1"/>
      <c r="GF670" s="10">
        <f>SUM(GE665:GE669)</f>
        <v>547.69999999999993</v>
      </c>
      <c r="GG670" s="266"/>
      <c r="GK670" s="1"/>
      <c r="GO670" s="10">
        <f>SUM(GN665:GN669)</f>
        <v>213.3</v>
      </c>
      <c r="GP670" s="266"/>
      <c r="GR670" s="14"/>
      <c r="GX670" s="10">
        <f>SUM(GW665:GW669)</f>
        <v>289.79999999999995</v>
      </c>
      <c r="GY670" s="266"/>
      <c r="HC670" s="1"/>
      <c r="HG670" s="10">
        <f>SUM(HF665:HF669)</f>
        <v>103.4</v>
      </c>
      <c r="HH670" s="266"/>
      <c r="HP670" s="10">
        <f>SUM(HO665:HO669)</f>
        <v>240</v>
      </c>
      <c r="HQ670" s="266"/>
      <c r="HR670" s="1"/>
      <c r="HU670" s="1"/>
      <c r="HV670" s="1"/>
      <c r="HW670" s="1"/>
      <c r="HX670" s="1"/>
      <c r="HY670" s="10">
        <f>SUM(HX665:HX669)</f>
        <v>845.1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72.900000000000006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130.20000000000002</v>
      </c>
      <c r="JA670" s="266"/>
      <c r="JB670" s="1"/>
      <c r="JE670" s="1"/>
      <c r="JF670" s="1"/>
      <c r="JG670" s="1"/>
      <c r="JH670" s="1"/>
      <c r="JI670" s="10">
        <f>SUM(JH665:JH669)</f>
        <v>307</v>
      </c>
      <c r="JJ670" s="266"/>
      <c r="JK670" s="1"/>
      <c r="JN670" s="1"/>
      <c r="JO670" s="1"/>
      <c r="JP670" s="1"/>
      <c r="JQ670" s="1"/>
      <c r="JR670" s="10">
        <f>SUM(JQ665:JQ669)</f>
        <v>398.8</v>
      </c>
      <c r="JS670" s="266"/>
      <c r="JT670" s="1"/>
      <c r="JW670" s="1"/>
      <c r="JX670" s="1"/>
      <c r="JY670" s="1"/>
      <c r="JZ670" s="1"/>
      <c r="KA670" s="10">
        <f>SUM(JZ665:JZ669)</f>
        <v>218.60000000000002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337.70000000000005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254.89999999999998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243</v>
      </c>
      <c r="LU670" s="266"/>
      <c r="LV670" s="1"/>
      <c r="LY670" s="1"/>
      <c r="LZ670" s="1"/>
      <c r="MA670" s="1"/>
      <c r="MB670" s="1"/>
      <c r="MC670" s="10">
        <f>SUM(MB665:MB669)</f>
        <v>36.1</v>
      </c>
      <c r="MD670" s="266"/>
      <c r="ME670" s="1"/>
      <c r="MH670" s="1"/>
      <c r="MI670" s="1"/>
      <c r="MJ670" s="1"/>
      <c r="MK670" s="1"/>
      <c r="ML670" s="10">
        <f>SUM(MK665:MK669)</f>
        <v>132</v>
      </c>
      <c r="MM670" s="266"/>
      <c r="MN670" s="1"/>
      <c r="MQ670" s="1"/>
      <c r="MR670" s="1"/>
      <c r="MS670" s="1"/>
      <c r="MT670" s="1"/>
      <c r="MU670" s="10">
        <f>SUM(MT665:MT669)</f>
        <v>268.3</v>
      </c>
      <c r="MV670" s="266"/>
      <c r="MW670" s="1"/>
      <c r="MZ670" s="1"/>
      <c r="NA670" s="1"/>
      <c r="NB670" s="1"/>
      <c r="NC670" s="1"/>
      <c r="ND670" s="10">
        <f>SUM(NC665:NC669)</f>
        <v>376.20000000000005</v>
      </c>
      <c r="NE670" s="266"/>
      <c r="NF670" s="1"/>
      <c r="NI670" s="1"/>
      <c r="NJ670" s="1"/>
      <c r="NK670" s="1"/>
      <c r="NL670" s="1"/>
      <c r="NM670" s="10">
        <f>SUM(NL665:NL669)</f>
        <v>144.6</v>
      </c>
      <c r="NN670" s="266"/>
      <c r="NO670" s="1"/>
      <c r="NR670" s="1"/>
      <c r="NS670" s="1"/>
      <c r="NT670" s="1"/>
      <c r="NU670" s="1"/>
      <c r="NV670" s="10">
        <f>SUM(NU665:NU669)</f>
        <v>124.3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251.6</v>
      </c>
      <c r="OO670" s="266"/>
      <c r="OP670" s="1"/>
      <c r="OS670" s="1"/>
      <c r="OT670" s="1"/>
      <c r="OU670" s="1"/>
      <c r="OV670" s="1"/>
      <c r="OW670" s="10">
        <f>SUM(OV665:OV669)</f>
        <v>386.70000000000005</v>
      </c>
      <c r="OX670" s="266"/>
      <c r="OY670" s="1"/>
      <c r="PB670" s="1"/>
      <c r="PC670" s="1"/>
      <c r="PD670" s="1"/>
      <c r="PE670" s="1"/>
      <c r="PF670" s="10">
        <f>SUM(PE665:PE669)</f>
        <v>590.5</v>
      </c>
      <c r="PG670" s="266"/>
      <c r="PH670" s="1"/>
      <c r="PK670" s="1"/>
      <c r="PL670" s="1"/>
      <c r="PM670" s="1"/>
      <c r="PN670" s="1"/>
      <c r="PO670" s="10">
        <f>SUM(PN665:PN669)</f>
        <v>488.5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534.5</v>
      </c>
      <c r="QQ670" s="266"/>
      <c r="QR670" s="1"/>
      <c r="QU670" s="1"/>
      <c r="QV670" s="1"/>
      <c r="QW670" s="1"/>
      <c r="QX670" s="1"/>
      <c r="QY670" s="10">
        <f>SUM(QX665:QX669)</f>
        <v>316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121.10000000000001</v>
      </c>
      <c r="SA670" s="42"/>
      <c r="SB670" s="2"/>
      <c r="SE670" s="1"/>
      <c r="SF670" s="1"/>
      <c r="SG670" s="1"/>
      <c r="SH670" s="1"/>
      <c r="SI670" s="10">
        <f>SUM(SH665:SH669)</f>
        <v>195.99999999999997</v>
      </c>
      <c r="SJ670" s="42"/>
      <c r="SK670" s="2"/>
      <c r="SN670" s="1"/>
      <c r="SO670" s="1"/>
      <c r="SP670" s="1"/>
      <c r="SQ670" s="1"/>
      <c r="SR670" s="10">
        <f>SUM(SQ665:SQ669)</f>
        <v>448.1</v>
      </c>
      <c r="SS670" s="42"/>
      <c r="ST670" s="2"/>
      <c r="SW670" s="1"/>
      <c r="SX670" s="1"/>
      <c r="SY670" s="1"/>
      <c r="SZ670" s="1"/>
      <c r="TA670" s="10">
        <f>SUM(SZ665:SZ669)</f>
        <v>89.2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113.8</v>
      </c>
      <c r="TT670" s="42"/>
      <c r="TU670" s="2"/>
      <c r="TX670" s="1"/>
      <c r="TY670" s="1"/>
      <c r="TZ670" s="1"/>
      <c r="UA670" s="1"/>
      <c r="UB670" s="10">
        <f>SUM(UA665:UA669)</f>
        <v>555.99999999999989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34.1</v>
      </c>
      <c r="UU670" s="42"/>
      <c r="UV670" s="2"/>
      <c r="UY670" s="1"/>
      <c r="UZ670" s="1"/>
      <c r="VA670" s="1"/>
      <c r="VB670" s="1"/>
      <c r="VC670" s="10">
        <f>SUM(VB665:VB669)</f>
        <v>201.9</v>
      </c>
      <c r="VD670" s="42"/>
      <c r="VE670" s="2"/>
      <c r="VH670" s="1"/>
      <c r="VI670" s="1"/>
      <c r="VJ670" s="1"/>
      <c r="VK670" s="1"/>
      <c r="VL670" s="10">
        <f>SUM(VK665:VK669)</f>
        <v>113.79999999999998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15.399999999999999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90.7</v>
      </c>
      <c r="XO670" s="42"/>
      <c r="XP670" s="2"/>
      <c r="XS670" s="1"/>
      <c r="XT670" s="1"/>
      <c r="XU670" s="1"/>
      <c r="XV670" s="1"/>
      <c r="XW670" s="10">
        <f>SUM(XV665:XV669)</f>
        <v>380.3</v>
      </c>
      <c r="XX670" s="42"/>
      <c r="XY670" s="2"/>
      <c r="YF670" s="10">
        <f>SUM(YE665:YE669)</f>
        <v>308.09999999999997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431.5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208.2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171.79999999999998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70.2</v>
      </c>
      <c r="AHG670" s="42"/>
      <c r="AHH670" s="2"/>
      <c r="AHK670" s="1"/>
      <c r="AHL670" s="1"/>
      <c r="AHM670" s="1"/>
      <c r="AHN670" s="1"/>
      <c r="AHO670" s="10">
        <f>SUM(AHN665:AHN669)</f>
        <v>16.7</v>
      </c>
      <c r="AHP670" s="42"/>
      <c r="AHQ670" s="2"/>
      <c r="AHT670" s="1"/>
      <c r="AHU670" s="1"/>
      <c r="AHV670" s="1"/>
      <c r="AHW670" s="1"/>
      <c r="AHX670" s="10">
        <f>SUM(AHW665:AHW669)</f>
        <v>118.5</v>
      </c>
      <c r="AHY670" s="42"/>
      <c r="AHZ670" s="2"/>
      <c r="AIC670" s="1"/>
      <c r="AID670" s="1"/>
      <c r="AIE670" s="1"/>
      <c r="AIF670" s="1"/>
      <c r="AIG670" s="10">
        <f>SUM(AIF665:AIF669)</f>
        <v>43.699999999999996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295.10000000000002</v>
      </c>
      <c r="AIZ670" s="42"/>
      <c r="AJA670" s="2"/>
      <c r="AJD670" s="1"/>
      <c r="AJE670" s="1"/>
      <c r="AJF670" s="1"/>
      <c r="AJG670" s="1"/>
      <c r="AJH670" s="10">
        <f>SUM(AJG665:AJG669)</f>
        <v>281.60000000000002</v>
      </c>
      <c r="AJI670" s="42"/>
      <c r="AJJ670" s="2"/>
      <c r="AJM670" s="1"/>
      <c r="AJN670" s="1"/>
      <c r="AJO670" s="1"/>
      <c r="AJP670" s="1"/>
      <c r="AJQ670" s="10">
        <f>SUM(AJP665:AJP669)</f>
        <v>406.1</v>
      </c>
      <c r="AJR670" s="42"/>
      <c r="AJS670" s="2"/>
      <c r="AJV670" s="1"/>
      <c r="AJW670" s="1"/>
      <c r="AJX670" s="1"/>
      <c r="AJY670" s="1"/>
      <c r="AJZ670" s="10">
        <f>SUM(AJY665:AJY669)</f>
        <v>95.6</v>
      </c>
      <c r="AKA670" s="42"/>
      <c r="AKB670" s="2"/>
      <c r="AKE670" s="1"/>
      <c r="AKF670" s="1"/>
      <c r="AKG670" s="1"/>
      <c r="AKH670" s="1"/>
      <c r="AKI670" s="10">
        <f>SUM(AKH665:AKH669)</f>
        <v>247.8</v>
      </c>
      <c r="AKJ670" s="42"/>
      <c r="AKK670" s="2"/>
      <c r="AKN670" s="1"/>
      <c r="AKO670" s="1"/>
      <c r="AKP670" s="1"/>
      <c r="AKQ670" s="1"/>
      <c r="AKR670" s="10">
        <f>SUM(AKQ665:AKQ669)</f>
        <v>258.89999999999998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14.7</v>
      </c>
      <c r="ALK670" s="42"/>
      <c r="ALL670" s="2"/>
      <c r="ALO670" s="1"/>
      <c r="ALP670" s="1"/>
      <c r="ALQ670" s="1"/>
      <c r="ALR670" s="1"/>
      <c r="ALS670" s="10">
        <f>SUM(ALR665:ALR669)</f>
        <v>23.799999999999997</v>
      </c>
      <c r="ALT670" s="42"/>
      <c r="ALU670" s="2"/>
      <c r="ALX670" s="1"/>
      <c r="ALY670" s="1"/>
      <c r="ALZ670" s="1"/>
      <c r="AMA670" s="1"/>
      <c r="AMB670" s="10">
        <f>SUM(AMA665:AMA669)</f>
        <v>110</v>
      </c>
      <c r="AMC670" s="42"/>
      <c r="AMD670" s="2"/>
      <c r="AMG670" s="1"/>
      <c r="AMH670" s="1"/>
      <c r="AMI670" s="1"/>
      <c r="AMJ670" s="1"/>
      <c r="AMK670" s="10">
        <f>SUM(AMJ665:AMJ669)</f>
        <v>308.60000000000002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428.7</v>
      </c>
      <c r="AND670" s="42"/>
      <c r="ANE670" s="2"/>
      <c r="ANH670" s="1"/>
      <c r="ANI670" s="1"/>
      <c r="ANJ670" s="1"/>
      <c r="ANK670" s="1"/>
      <c r="ANL670" s="10">
        <f>SUM(ANK665:ANK669)</f>
        <v>241.2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97.899999999999991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384.20000000000005</v>
      </c>
      <c r="AOW670" s="42"/>
      <c r="AOX670" s="2"/>
      <c r="APA670" s="1"/>
      <c r="APB670" s="1"/>
      <c r="APC670" s="1"/>
      <c r="APD670" s="1"/>
      <c r="APE670" s="10">
        <f>SUM(APD665:APD669)</f>
        <v>217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68.7</v>
      </c>
      <c r="APX670" s="42"/>
      <c r="APY670" s="2"/>
      <c r="AQB670" s="1"/>
      <c r="AQC670" s="1"/>
      <c r="AQD670" s="1"/>
      <c r="AQE670" s="1"/>
      <c r="AQF670" s="10">
        <f>SUM(AQE665:AQE669)</f>
        <v>153.19999999999999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20672.149999999998</v>
      </c>
      <c r="H672" s="57"/>
      <c r="I672" s="272"/>
      <c r="J672" s="57"/>
      <c r="N672" s="15" t="s">
        <v>1552</v>
      </c>
      <c r="O672" s="57"/>
      <c r="P672" s="205">
        <f>SUM(P599:P669)</f>
        <v>20553.950000000008</v>
      </c>
      <c r="Q672" s="57"/>
      <c r="R672" s="272"/>
      <c r="S672" s="57"/>
      <c r="W672" s="15" t="s">
        <v>1552</v>
      </c>
      <c r="X672" s="57"/>
      <c r="Y672" s="205">
        <f>SUM(Y599:Y669)</f>
        <v>21372.2</v>
      </c>
      <c r="Z672" s="57"/>
      <c r="AA672" s="272"/>
      <c r="AB672" s="57"/>
      <c r="AF672" s="15" t="s">
        <v>1552</v>
      </c>
      <c r="AG672" s="57"/>
      <c r="AH672" s="205">
        <f>SUM(AH599:AH669)</f>
        <v>21137.850000000006</v>
      </c>
      <c r="AI672" s="57"/>
      <c r="AJ672" s="272"/>
      <c r="AK672" s="57"/>
      <c r="AO672" s="15" t="s">
        <v>1552</v>
      </c>
      <c r="AP672" s="57"/>
      <c r="AQ672" s="205">
        <f>SUM(AQ599:AQ669)</f>
        <v>22524.750000000004</v>
      </c>
      <c r="AR672" s="57"/>
      <c r="AS672" s="272"/>
      <c r="AT672" s="57"/>
      <c r="AX672" s="15" t="s">
        <v>1552</v>
      </c>
      <c r="AY672" s="57"/>
      <c r="AZ672" s="205">
        <f>SUM(AZ599:AZ669)</f>
        <v>19676.899999999994</v>
      </c>
      <c r="BA672" s="57"/>
      <c r="BB672" s="272"/>
      <c r="BC672" s="57"/>
      <c r="BG672" s="15" t="s">
        <v>1552</v>
      </c>
      <c r="BH672" s="57"/>
      <c r="BI672" s="205">
        <f>SUM(BI599:BI669)</f>
        <v>20315.199999999993</v>
      </c>
      <c r="BJ672" s="57"/>
      <c r="BK672" s="272"/>
      <c r="BL672" s="57"/>
      <c r="BP672" s="15" t="s">
        <v>1552</v>
      </c>
      <c r="BQ672" s="57"/>
      <c r="BR672" s="205">
        <f>SUM(BR599:BR669)</f>
        <v>21591</v>
      </c>
      <c r="BS672" s="57"/>
      <c r="BT672" s="272"/>
      <c r="BU672" s="57"/>
      <c r="BY672" s="15" t="s">
        <v>1552</v>
      </c>
      <c r="BZ672" s="57"/>
      <c r="CA672" s="205">
        <f>SUM(CA599:CA669)</f>
        <v>19920.649999999998</v>
      </c>
      <c r="CB672" s="57"/>
      <c r="CC672" s="272"/>
      <c r="CD672" s="57"/>
      <c r="CH672" s="15" t="s">
        <v>1552</v>
      </c>
      <c r="CI672" s="57"/>
      <c r="CJ672" s="205">
        <f>SUM(CJ599:CJ669)</f>
        <v>21369.999999999985</v>
      </c>
      <c r="CK672" s="57"/>
      <c r="CL672" s="272"/>
      <c r="CM672" s="57"/>
      <c r="CQ672" s="15" t="s">
        <v>1552</v>
      </c>
      <c r="CR672" s="57"/>
      <c r="CS672" s="205">
        <f>SUM(CS599:CS669)</f>
        <v>19779</v>
      </c>
      <c r="CT672" s="57"/>
      <c r="CU672" s="272"/>
      <c r="CV672" s="57"/>
      <c r="CZ672" s="15" t="s">
        <v>1552</v>
      </c>
      <c r="DA672" s="57"/>
      <c r="DB672" s="205">
        <f>SUM(DB599:DB669)</f>
        <v>21828.399999999991</v>
      </c>
      <c r="DC672" s="57"/>
      <c r="DD672" s="272"/>
      <c r="DE672" s="57"/>
      <c r="DI672" s="15" t="s">
        <v>1552</v>
      </c>
      <c r="DJ672" s="57"/>
      <c r="DK672" s="205">
        <f>SUM(DK599:DK669)</f>
        <v>20599.150000000009</v>
      </c>
      <c r="DL672" s="57"/>
      <c r="DM672" s="272"/>
      <c r="DN672" s="57"/>
      <c r="DR672" s="15" t="s">
        <v>1552</v>
      </c>
      <c r="DS672" s="57"/>
      <c r="DT672" s="205">
        <f>SUM(DT599:DT669)</f>
        <v>19661.699999999997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17701.950000000004</v>
      </c>
      <c r="EM672" s="57"/>
      <c r="EN672" s="272"/>
      <c r="EO672" s="57"/>
      <c r="ES672" s="15" t="s">
        <v>1552</v>
      </c>
      <c r="ET672" s="57"/>
      <c r="EU672" s="205">
        <f>SUM(EU599:EU669)</f>
        <v>20031.150000000001</v>
      </c>
      <c r="EV672" s="57"/>
      <c r="EW672" s="272"/>
      <c r="EX672" s="57"/>
      <c r="FB672" s="15" t="s">
        <v>1552</v>
      </c>
      <c r="FC672" s="57"/>
      <c r="FD672" s="205">
        <f>SUM(FD599:FD669)</f>
        <v>18638.849999999995</v>
      </c>
      <c r="FE672" s="57"/>
      <c r="FF672" s="272"/>
      <c r="FG672" s="57"/>
      <c r="FK672" s="15" t="s">
        <v>1552</v>
      </c>
      <c r="FL672" s="57"/>
      <c r="FM672" s="205">
        <f>SUM(FM599:FM669)</f>
        <v>21104.350000000006</v>
      </c>
      <c r="FN672" s="57"/>
      <c r="FO672" s="272"/>
      <c r="FP672" s="57"/>
      <c r="FT672" s="15" t="s">
        <v>1552</v>
      </c>
      <c r="FU672" s="57"/>
      <c r="FV672" s="205">
        <f>SUM(FV599:FV669)</f>
        <v>22053.150000000005</v>
      </c>
      <c r="FW672" s="57"/>
      <c r="FX672" s="272"/>
      <c r="FY672" s="57"/>
      <c r="GC672" s="15" t="s">
        <v>1552</v>
      </c>
      <c r="GD672" s="57"/>
      <c r="GE672" s="205">
        <f>SUM(GE599:GE669)</f>
        <v>20437.55</v>
      </c>
      <c r="GF672" s="57"/>
      <c r="GG672" s="272"/>
      <c r="GH672" s="57"/>
      <c r="GL672" s="15" t="s">
        <v>1552</v>
      </c>
      <c r="GM672" s="57"/>
      <c r="GN672" s="205">
        <f>SUM(GN599:GN669)</f>
        <v>19196.750000000007</v>
      </c>
      <c r="GO672" s="57"/>
      <c r="GP672" s="272"/>
      <c r="GQ672" s="57"/>
      <c r="GU672" s="15" t="s">
        <v>1552</v>
      </c>
      <c r="GV672" s="57"/>
      <c r="GW672" s="205">
        <f>SUM(GW599:GW669)</f>
        <v>19283.899999999998</v>
      </c>
      <c r="GX672" s="57"/>
      <c r="GY672" s="272"/>
      <c r="GZ672" s="57"/>
      <c r="HD672" s="15" t="s">
        <v>1552</v>
      </c>
      <c r="HE672" s="57"/>
      <c r="HF672" s="205">
        <f>SUM(HF599:HF669)</f>
        <v>21111.300000000007</v>
      </c>
      <c r="HG672" s="57"/>
      <c r="HH672" s="272"/>
      <c r="HI672" s="57"/>
      <c r="HM672" s="15" t="s">
        <v>1552</v>
      </c>
      <c r="HN672" s="57"/>
      <c r="HO672" s="205">
        <f>SUM(HO599:HO669)</f>
        <v>21342.300000000007</v>
      </c>
      <c r="HP672" s="57"/>
      <c r="HQ672" s="272"/>
      <c r="HR672" s="57"/>
      <c r="HV672" s="15" t="s">
        <v>1552</v>
      </c>
      <c r="HW672" s="57"/>
      <c r="HX672" s="205">
        <f>SUM(HX599:HX669)</f>
        <v>19123.3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21019.849999999995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17535.099999999999</v>
      </c>
      <c r="IZ672" s="57"/>
      <c r="JA672" s="272"/>
      <c r="JB672" s="57"/>
      <c r="JF672" s="15" t="s">
        <v>1552</v>
      </c>
      <c r="JG672" s="57"/>
      <c r="JH672" s="205">
        <f>SUM(JH599:JH669)</f>
        <v>19222.449999999997</v>
      </c>
      <c r="JI672" s="57"/>
      <c r="JJ672" s="272"/>
      <c r="JK672" s="57"/>
      <c r="JO672" s="15" t="s">
        <v>1552</v>
      </c>
      <c r="JP672" s="57"/>
      <c r="JQ672" s="205">
        <f>SUM(JQ599:JQ669)</f>
        <v>16594.150000000001</v>
      </c>
      <c r="JR672" s="57"/>
      <c r="JS672" s="272"/>
      <c r="JT672" s="57"/>
      <c r="JX672" s="15" t="s">
        <v>1552</v>
      </c>
      <c r="JY672" s="57"/>
      <c r="JZ672" s="205">
        <f>SUM(JZ599:JZ669)</f>
        <v>17225.899999999998</v>
      </c>
      <c r="KA672" s="57"/>
      <c r="KB672" s="272"/>
      <c r="KC672" s="57"/>
      <c r="KG672" s="15" t="s">
        <v>1552</v>
      </c>
      <c r="KH672" s="57"/>
      <c r="KI672" s="205">
        <f>SUM(KI599:KI669)</f>
        <v>17834.599999999999</v>
      </c>
      <c r="KJ672" s="57"/>
      <c r="KK672" s="272"/>
      <c r="KL672" s="57"/>
      <c r="KP672" s="15" t="s">
        <v>1552</v>
      </c>
      <c r="KQ672" s="57"/>
      <c r="KR672" s="205">
        <f>SUM(KR599:KR669)</f>
        <v>17765.699999999997</v>
      </c>
      <c r="KS672" s="57"/>
      <c r="KT672" s="272"/>
      <c r="KU672" s="57"/>
      <c r="KY672" s="15" t="s">
        <v>1552</v>
      </c>
      <c r="KZ672" s="57"/>
      <c r="LA672" s="205">
        <f>SUM(LA599:LA669)</f>
        <v>19302.300000000007</v>
      </c>
      <c r="LB672" s="57"/>
      <c r="LC672" s="272"/>
      <c r="LD672" s="57"/>
      <c r="LH672" s="15" t="s">
        <v>1552</v>
      </c>
      <c r="LI672" s="57"/>
      <c r="LJ672" s="205">
        <f>SUM(LJ599:LJ669)</f>
        <v>18589.050000000007</v>
      </c>
      <c r="LK672" s="57"/>
      <c r="LL672" s="272"/>
      <c r="LM672" s="57"/>
      <c r="LQ672" s="15" t="s">
        <v>1552</v>
      </c>
      <c r="LR672" s="57"/>
      <c r="LS672" s="205">
        <f>SUM(LS599:LS669)</f>
        <v>21223.149999999994</v>
      </c>
      <c r="LT672" s="57"/>
      <c r="LU672" s="272"/>
      <c r="LV672" s="57"/>
      <c r="LZ672" s="15" t="s">
        <v>1552</v>
      </c>
      <c r="MA672" s="57"/>
      <c r="MB672" s="205">
        <f>SUM(MB599:MB669)</f>
        <v>16154.950000000004</v>
      </c>
      <c r="MC672" s="57"/>
      <c r="MD672" s="272"/>
      <c r="ME672" s="57"/>
      <c r="MI672" s="15" t="s">
        <v>1552</v>
      </c>
      <c r="MJ672" s="57"/>
      <c r="MK672" s="205">
        <f>SUM(MK599:MK669)</f>
        <v>19943.950000000008</v>
      </c>
      <c r="ML672" s="57"/>
      <c r="MM672" s="272"/>
      <c r="MN672" s="57"/>
      <c r="MR672" s="15" t="s">
        <v>1552</v>
      </c>
      <c r="MS672" s="57"/>
      <c r="MT672" s="205">
        <f>SUM(MT599:MT669)</f>
        <v>17730.000000000004</v>
      </c>
      <c r="MU672" s="57"/>
      <c r="MV672" s="272"/>
      <c r="MW672" s="57"/>
      <c r="NA672" s="15" t="s">
        <v>1552</v>
      </c>
      <c r="NB672" s="57"/>
      <c r="NC672" s="205">
        <f>SUM(NC599:NC669)</f>
        <v>19408.8</v>
      </c>
      <c r="ND672" s="57"/>
      <c r="NE672" s="272"/>
      <c r="NF672" s="57"/>
      <c r="NJ672" s="15" t="s">
        <v>1552</v>
      </c>
      <c r="NK672" s="57"/>
      <c r="NL672" s="205">
        <f>SUM(NL599:NL669)</f>
        <v>15834.549999999997</v>
      </c>
      <c r="NM672" s="57"/>
      <c r="NN672" s="272"/>
      <c r="NO672" s="57"/>
      <c r="NS672" s="15" t="s">
        <v>1552</v>
      </c>
      <c r="NT672" s="57"/>
      <c r="NU672" s="205">
        <f>SUM(NU599:NU669)</f>
        <v>16352.350000000004</v>
      </c>
      <c r="NV672" s="57"/>
      <c r="NW672" s="272"/>
      <c r="NX672" s="57"/>
      <c r="OB672" s="15" t="s">
        <v>1552</v>
      </c>
      <c r="OC672" s="57"/>
      <c r="OD672" s="205">
        <f>SUM(OD599:OD669)</f>
        <v>10911.000000000004</v>
      </c>
      <c r="OE672" s="57"/>
      <c r="OF672" s="272"/>
      <c r="OG672" s="57"/>
      <c r="OK672" s="15" t="s">
        <v>1552</v>
      </c>
      <c r="OL672" s="57"/>
      <c r="OM672" s="205">
        <f>SUM(OM599:OM669)</f>
        <v>19811.55000000001</v>
      </c>
      <c r="ON672" s="57"/>
      <c r="OO672" s="272"/>
      <c r="OP672" s="57"/>
      <c r="OT672" s="15" t="s">
        <v>1552</v>
      </c>
      <c r="OU672" s="57"/>
      <c r="OV672" s="205">
        <f>SUM(OV599:OV669)</f>
        <v>14428.499999999998</v>
      </c>
      <c r="OW672" s="57"/>
      <c r="OX672" s="272"/>
      <c r="OY672" s="57"/>
      <c r="PC672" s="15" t="s">
        <v>1552</v>
      </c>
      <c r="PD672" s="57"/>
      <c r="PE672" s="205">
        <f>SUM(PE599:PE669)</f>
        <v>19461.850000000006</v>
      </c>
      <c r="PF672" s="57"/>
      <c r="PG672" s="272"/>
      <c r="PH672" s="57"/>
      <c r="PL672" s="15" t="s">
        <v>1552</v>
      </c>
      <c r="PM672" s="57"/>
      <c r="PN672" s="205">
        <f>SUM(PN599:PN669)</f>
        <v>19579.199999999993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16491.700000000004</v>
      </c>
      <c r="QG672" s="57"/>
      <c r="QH672" s="272"/>
      <c r="QI672" s="57"/>
      <c r="QM672" s="15" t="s">
        <v>1552</v>
      </c>
      <c r="QN672" s="57"/>
      <c r="QO672" s="205">
        <f>SUM(QO599:QO669)</f>
        <v>17863.149999999998</v>
      </c>
      <c r="QP672" s="57"/>
      <c r="QQ672" s="272"/>
      <c r="QR672" s="57"/>
      <c r="QV672" s="15" t="s">
        <v>1552</v>
      </c>
      <c r="QW672" s="57"/>
      <c r="QX672" s="205">
        <f>SUM(QX599:QX669)</f>
        <v>19345.45</v>
      </c>
      <c r="QY672" s="57"/>
      <c r="QZ672" s="272"/>
      <c r="RA672" s="57"/>
      <c r="RE672" s="15" t="s">
        <v>1552</v>
      </c>
      <c r="RF672" s="57"/>
      <c r="RG672" s="205">
        <f>SUM(RG599:RG669)</f>
        <v>17536.5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21715.749999999996</v>
      </c>
      <c r="SA672" s="274"/>
      <c r="SB672" s="182"/>
      <c r="SF672" s="15" t="s">
        <v>1552</v>
      </c>
      <c r="SH672" s="205">
        <f>SUM(SH599:SH669)</f>
        <v>20498.149999999998</v>
      </c>
      <c r="SJ672" s="274"/>
      <c r="SK672" s="182"/>
      <c r="SO672" s="15" t="s">
        <v>1552</v>
      </c>
      <c r="SQ672" s="205">
        <f>SUM(SQ599:SQ669)</f>
        <v>20573.700000000008</v>
      </c>
      <c r="SS672" s="274"/>
      <c r="ST672" s="182"/>
      <c r="SX672" s="15" t="s">
        <v>1552</v>
      </c>
      <c r="SZ672" s="205">
        <f>SUM(SZ599:SZ669)</f>
        <v>14937.300000000007</v>
      </c>
      <c r="TB672" s="274"/>
      <c r="TC672" s="182"/>
      <c r="TG672" s="15" t="s">
        <v>1552</v>
      </c>
      <c r="TI672" s="205">
        <f>SUM(TI599:TI669)</f>
        <v>18346.899999999991</v>
      </c>
      <c r="TK672" s="274"/>
      <c r="TL672" s="182"/>
      <c r="TP672" s="15" t="s">
        <v>1552</v>
      </c>
      <c r="TR672" s="205">
        <f>SUM(TR599:TR669)</f>
        <v>15986.599999999999</v>
      </c>
      <c r="TT672" s="274"/>
      <c r="TU672" s="182"/>
      <c r="TY672" s="15" t="s">
        <v>1552</v>
      </c>
      <c r="UA672" s="205">
        <f>SUM(UA599:UA669)</f>
        <v>17197.799999999996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17151.700000000004</v>
      </c>
      <c r="UU672" s="274"/>
      <c r="UV672" s="182"/>
      <c r="UZ672" s="15" t="s">
        <v>1552</v>
      </c>
      <c r="VB672" s="205">
        <f>SUM(VB599:VB669)</f>
        <v>17649.700000000012</v>
      </c>
      <c r="VD672" s="274"/>
      <c r="VE672" s="182"/>
      <c r="VI672" s="15" t="s">
        <v>1552</v>
      </c>
      <c r="VK672" s="205">
        <f>SUM(VK599:VK669)</f>
        <v>18006.200000000008</v>
      </c>
      <c r="VM672" s="274"/>
      <c r="VN672" s="182"/>
      <c r="VR672" s="15" t="s">
        <v>1552</v>
      </c>
      <c r="VT672" s="205">
        <f>SUM(VT599:VT669)</f>
        <v>12925.2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13068.999999999998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15151.899999999996</v>
      </c>
      <c r="XO672" s="274"/>
      <c r="XP672" s="182"/>
      <c r="XT672" s="15" t="s">
        <v>1552</v>
      </c>
      <c r="XV672" s="205">
        <f>SUM(XV599:XV669)</f>
        <v>19004.099999999991</v>
      </c>
      <c r="XX672" s="274"/>
      <c r="XY672" s="182"/>
      <c r="YC672" s="15" t="s">
        <v>1552</v>
      </c>
      <c r="YE672" s="205">
        <f>SUM(YE599:YE669)</f>
        <v>18394.000000000004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19777.899999999998</v>
      </c>
      <c r="ZH672" s="274"/>
      <c r="ZI672" s="182"/>
      <c r="ZM672" s="15" t="s">
        <v>1552</v>
      </c>
      <c r="ZO672" s="205">
        <f>SUM(ZO599:ZO669)</f>
        <v>19454.999999999996</v>
      </c>
      <c r="ZQ672" s="274"/>
      <c r="ZR672" s="182"/>
      <c r="ZV672" s="15" t="s">
        <v>1552</v>
      </c>
      <c r="ZX672" s="205">
        <f>SUM(ZX599:ZX669)</f>
        <v>18420.400000000005</v>
      </c>
      <c r="ZZ672" s="274"/>
      <c r="AAA672" s="182"/>
      <c r="AAE672" s="15" t="s">
        <v>1552</v>
      </c>
      <c r="AAG672" s="205">
        <f>SUM(AAG599:AAG669)</f>
        <v>14700.699999999999</v>
      </c>
      <c r="AAI672" s="274"/>
      <c r="AAJ672" s="182"/>
      <c r="AAN672" s="15" t="s">
        <v>1552</v>
      </c>
      <c r="AAP672" s="205">
        <f>SUM(AAP599:AAP669)</f>
        <v>16698.900000000001</v>
      </c>
      <c r="AAR672" s="274"/>
      <c r="AAS672" s="182"/>
      <c r="AAW672" s="15" t="s">
        <v>1552</v>
      </c>
      <c r="AAY672" s="205">
        <f>SUM(AAY599:AAY669)</f>
        <v>14196.849999999997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13354.7</v>
      </c>
      <c r="ABS672" s="274"/>
      <c r="ABT672" s="182"/>
      <c r="ABX672" s="15" t="s">
        <v>1552</v>
      </c>
      <c r="ABZ672" s="205">
        <f>SUM(ABZ599:ABZ669)</f>
        <v>18555.899999999998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16420.600000000002</v>
      </c>
      <c r="AHG672" s="274"/>
      <c r="AHH672" s="182"/>
      <c r="AHL672" s="15" t="s">
        <v>1552</v>
      </c>
      <c r="AHN672" s="205">
        <f>SUM(AHN599:AHN669)</f>
        <v>12626.899999999994</v>
      </c>
      <c r="AHP672" s="274"/>
      <c r="AHQ672" s="182"/>
      <c r="AHU672" s="15" t="s">
        <v>1552</v>
      </c>
      <c r="AHW672" s="205">
        <f>SUM(AHW599:AHW669)</f>
        <v>19212.25</v>
      </c>
      <c r="AHY672" s="274"/>
      <c r="AHZ672" s="182"/>
      <c r="AID672" s="15" t="s">
        <v>1552</v>
      </c>
      <c r="AIF672" s="205">
        <f>SUM(AIF599:AIF669)</f>
        <v>15546.7</v>
      </c>
      <c r="AIH672" s="274"/>
      <c r="AII672" s="182"/>
      <c r="AIM672" s="15" t="s">
        <v>1552</v>
      </c>
      <c r="AIO672" s="205">
        <f>SUM(AIO599:AIO669)</f>
        <v>16573.200000000004</v>
      </c>
      <c r="AIQ672" s="274"/>
      <c r="AIR672" s="182"/>
      <c r="AIV672" s="15" t="s">
        <v>1552</v>
      </c>
      <c r="AIX672" s="205">
        <f>SUM(AIX599:AIX669)</f>
        <v>16937.2</v>
      </c>
      <c r="AIZ672" s="274"/>
      <c r="AJA672" s="182"/>
      <c r="AJE672" s="15" t="s">
        <v>1552</v>
      </c>
      <c r="AJG672" s="205">
        <f>SUM(AJG599:AJG669)</f>
        <v>17030.400000000005</v>
      </c>
      <c r="AJI672" s="274"/>
      <c r="AJJ672" s="182"/>
      <c r="AJN672" s="15" t="s">
        <v>1552</v>
      </c>
      <c r="AJP672" s="205">
        <f>SUM(AJP599:AJP669)</f>
        <v>18548.900000000001</v>
      </c>
      <c r="AJR672" s="274"/>
      <c r="AJS672" s="182"/>
      <c r="AJW672" s="15" t="s">
        <v>1552</v>
      </c>
      <c r="AJY672" s="205">
        <f>SUM(AJY599:AJY669)</f>
        <v>16758.649999999998</v>
      </c>
      <c r="AKA672" s="274"/>
      <c r="AKB672" s="182"/>
      <c r="AKF672" s="15" t="s">
        <v>1552</v>
      </c>
      <c r="AKH672" s="205">
        <f>SUM(AKH599:AKH669)</f>
        <v>18869.850000000002</v>
      </c>
      <c r="AKJ672" s="274"/>
      <c r="AKK672" s="182"/>
      <c r="AKO672" s="15" t="s">
        <v>1552</v>
      </c>
      <c r="AKQ672" s="205">
        <f>SUM(AKQ599:AKQ669)</f>
        <v>18992.300000000007</v>
      </c>
      <c r="AKS672" s="274"/>
      <c r="AKT672" s="182"/>
      <c r="AKX672" s="15" t="s">
        <v>1552</v>
      </c>
      <c r="AKZ672" s="205">
        <f>SUM(AKZ599:AKZ669)</f>
        <v>13796.500000000007</v>
      </c>
      <c r="ALB672" s="274"/>
      <c r="ALC672" s="182"/>
      <c r="ALG672" s="15" t="s">
        <v>1552</v>
      </c>
      <c r="ALI672" s="205">
        <f>SUM(ALI599:ALI669)</f>
        <v>17107.100000000002</v>
      </c>
      <c r="ALK672" s="274"/>
      <c r="ALL672" s="182"/>
      <c r="ALP672" s="15" t="s">
        <v>1552</v>
      </c>
      <c r="ALR672" s="205">
        <f>SUM(ALR599:ALR669)</f>
        <v>15232.95</v>
      </c>
      <c r="ALT672" s="274"/>
      <c r="ALU672" s="182"/>
      <c r="ALY672" s="15" t="s">
        <v>1552</v>
      </c>
      <c r="AMA672" s="205">
        <f>SUM(AMA599:AMA669)</f>
        <v>17432.8</v>
      </c>
      <c r="AMC672" s="274"/>
      <c r="AMD672" s="182"/>
      <c r="AMH672" s="15" t="s">
        <v>1552</v>
      </c>
      <c r="AMJ672" s="205">
        <f>SUM(AMJ599:AMJ669)</f>
        <v>17137.000000000004</v>
      </c>
      <c r="AML672" s="274"/>
      <c r="AMM672" s="182"/>
      <c r="AMQ672" s="15" t="s">
        <v>1552</v>
      </c>
      <c r="AMS672" s="205">
        <f>SUM(AMS599:AMS669)</f>
        <v>17306.000000000004</v>
      </c>
      <c r="AMU672" s="274"/>
      <c r="AMV672" s="182"/>
      <c r="AMZ672" s="15" t="s">
        <v>1552</v>
      </c>
      <c r="ANB672" s="205">
        <f>SUM(ANB599:ANB669)</f>
        <v>19608.650000000009</v>
      </c>
      <c r="AND672" s="274"/>
      <c r="ANE672" s="182"/>
      <c r="ANI672" s="15" t="s">
        <v>1552</v>
      </c>
      <c r="ANK672" s="205">
        <f>SUM(ANK599:ANK669)</f>
        <v>16612.8</v>
      </c>
      <c r="ANM672" s="274"/>
      <c r="ANN672" s="182"/>
      <c r="ANR672" s="15" t="s">
        <v>1552</v>
      </c>
      <c r="ANT672" s="205">
        <f>SUM(ANT599:ANT669)</f>
        <v>16184.600000000002</v>
      </c>
      <c r="ANV672" s="274"/>
      <c r="ANW672" s="182"/>
      <c r="AOA672" s="15" t="s">
        <v>1552</v>
      </c>
      <c r="AOC672" s="205">
        <f>SUM(AOC599:AOC669)</f>
        <v>17836.849999999999</v>
      </c>
      <c r="AOE672" s="274"/>
      <c r="AOF672" s="182"/>
      <c r="AOJ672" s="15" t="s">
        <v>1552</v>
      </c>
      <c r="AOL672" s="205">
        <f>SUM(AOL599:AOL669)</f>
        <v>20358.099999999999</v>
      </c>
      <c r="AON672" s="274"/>
      <c r="AOO672" s="182"/>
      <c r="AOS672" s="15" t="s">
        <v>1552</v>
      </c>
      <c r="AOU672" s="205">
        <f>SUM(AOU599:AOU669)</f>
        <v>20483.249999999996</v>
      </c>
      <c r="AOW672" s="274"/>
      <c r="AOX672" s="182"/>
      <c r="APB672" s="15" t="s">
        <v>1552</v>
      </c>
      <c r="APD672" s="205">
        <f>SUM(APD599:APD669)</f>
        <v>20224.80000000001</v>
      </c>
      <c r="APF672" s="274"/>
      <c r="APG672" s="182"/>
      <c r="APK672" s="15" t="s">
        <v>1552</v>
      </c>
      <c r="APM672" s="205">
        <f>SUM(APM599:APM669)</f>
        <v>18051.899999999998</v>
      </c>
      <c r="APO672" s="274"/>
      <c r="APP672" s="182"/>
      <c r="APT672" s="15" t="s">
        <v>1552</v>
      </c>
      <c r="APV672" s="205">
        <f>SUM(APV599:APV669)</f>
        <v>18551.599999999991</v>
      </c>
      <c r="APX672" s="274"/>
      <c r="APY672" s="182"/>
      <c r="AQC672" s="15" t="s">
        <v>1552</v>
      </c>
      <c r="AQE672" s="205">
        <f>SUM(AQE599:AQE669)</f>
        <v>18165.900000000001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1999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2641</v>
      </c>
      <c r="B681" s="28"/>
      <c r="C681" s="275"/>
      <c r="D681" s="411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3"/>
      <c r="C682" s="413"/>
      <c r="D682" s="411" t="s">
        <v>132</v>
      </c>
      <c r="E682" s="50">
        <f t="shared" si="0"/>
        <v>12</v>
      </c>
      <c r="F682" s="284">
        <f t="shared" si="1"/>
        <v>24</v>
      </c>
      <c r="H682" s="50">
        <v>12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3"/>
      <c r="D683" s="411" t="s">
        <v>129</v>
      </c>
      <c r="E683" s="50">
        <f t="shared" si="0"/>
        <v>3</v>
      </c>
      <c r="F683" s="284">
        <f t="shared" si="1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0"/>
      <c r="D684" s="411" t="s">
        <v>134</v>
      </c>
      <c r="E684" s="50">
        <f t="shared" si="0"/>
        <v>22</v>
      </c>
      <c r="F684" s="284">
        <f t="shared" si="1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2768</v>
      </c>
      <c r="B685" s="28"/>
      <c r="C685" s="275"/>
      <c r="D685" s="411" t="s">
        <v>129</v>
      </c>
      <c r="E685" s="50">
        <f t="shared" si="0"/>
        <v>2</v>
      </c>
      <c r="F685" s="284">
        <f t="shared" si="1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2062</v>
      </c>
      <c r="B686" s="410"/>
      <c r="C686" s="410"/>
      <c r="D686" s="1" t="s">
        <v>131</v>
      </c>
      <c r="E686" s="50">
        <f t="shared" si="0"/>
        <v>1</v>
      </c>
      <c r="F686" s="284">
        <f t="shared" si="1"/>
        <v>83</v>
      </c>
      <c r="H686" s="449">
        <v>28</v>
      </c>
      <c r="I686" s="50">
        <v>20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2703</v>
      </c>
      <c r="B687" s="28"/>
      <c r="C687" s="275"/>
      <c r="D687" s="411" t="s">
        <v>129</v>
      </c>
      <c r="E687" s="50">
        <f t="shared" si="0"/>
        <v>6</v>
      </c>
      <c r="F687" s="284">
        <f t="shared" si="1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3"/>
      <c r="C688" s="413"/>
      <c r="D688" s="411" t="s">
        <v>135</v>
      </c>
      <c r="E688" s="50">
        <f t="shared" si="0"/>
        <v>9</v>
      </c>
      <c r="F688" s="284">
        <f t="shared" si="1"/>
        <v>0</v>
      </c>
      <c r="H688" s="449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2811</v>
      </c>
      <c r="B689" s="413"/>
      <c r="C689" s="413"/>
      <c r="D689" s="411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0"/>
      <c r="C690" s="410"/>
      <c r="D690" s="411" t="s">
        <v>136</v>
      </c>
      <c r="E690" s="50">
        <f t="shared" si="0"/>
        <v>93</v>
      </c>
      <c r="F690" s="284">
        <f t="shared" si="1"/>
        <v>207</v>
      </c>
      <c r="G690" s="50">
        <v>13</v>
      </c>
      <c r="H690" s="449">
        <v>152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2520</v>
      </c>
      <c r="B691" s="28"/>
      <c r="C691" s="275"/>
      <c r="D691" s="411" t="s">
        <v>129</v>
      </c>
      <c r="E691" s="50">
        <f t="shared" si="0"/>
        <v>1</v>
      </c>
      <c r="F691" s="284">
        <f t="shared" si="1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0"/>
      <c r="D692" s="411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49"/>
      <c r="J692" s="50">
        <v>36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3"/>
      <c r="C693" s="413"/>
      <c r="D693" s="411" t="s">
        <v>135</v>
      </c>
      <c r="E693" s="50">
        <f t="shared" si="0"/>
        <v>12</v>
      </c>
      <c r="F693" s="284">
        <f t="shared" si="1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3"/>
      <c r="C694" s="413"/>
      <c r="D694" s="411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0"/>
      <c r="D695" s="411" t="s">
        <v>138</v>
      </c>
      <c r="E695" s="50">
        <f t="shared" si="0"/>
        <v>29</v>
      </c>
      <c r="F695" s="284">
        <f t="shared" si="1"/>
        <v>774</v>
      </c>
      <c r="G695" s="50">
        <v>515</v>
      </c>
      <c r="H695" s="449">
        <v>237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1" t="s">
        <v>129</v>
      </c>
      <c r="E696" s="50">
        <f t="shared" si="0"/>
        <v>6</v>
      </c>
      <c r="F696" s="284">
        <f t="shared" si="1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2569</v>
      </c>
      <c r="B697" s="28"/>
      <c r="C697" s="275"/>
      <c r="D697" s="411" t="s">
        <v>129</v>
      </c>
      <c r="E697" s="50">
        <f t="shared" si="0"/>
        <v>1</v>
      </c>
      <c r="F697" s="284">
        <f t="shared" si="1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1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2073</v>
      </c>
      <c r="B699" s="413"/>
      <c r="C699" s="413"/>
      <c r="D699" s="411" t="s">
        <v>132</v>
      </c>
      <c r="E699" s="50">
        <f t="shared" si="0"/>
        <v>4</v>
      </c>
      <c r="F699" s="284">
        <f t="shared" si="1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1" t="s">
        <v>129</v>
      </c>
      <c r="E700" s="50">
        <f t="shared" si="0"/>
        <v>0</v>
      </c>
      <c r="F700" s="284">
        <f t="shared" si="1"/>
        <v>2</v>
      </c>
      <c r="H700" s="449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3"/>
      <c r="C701" s="413"/>
      <c r="D701" s="411" t="s">
        <v>135</v>
      </c>
      <c r="E701" s="50">
        <f t="shared" si="0"/>
        <v>4</v>
      </c>
      <c r="F701" s="284">
        <f t="shared" si="1"/>
        <v>43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2741</v>
      </c>
      <c r="B702" s="28"/>
      <c r="C702" s="275"/>
      <c r="D702" s="411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2611</v>
      </c>
      <c r="B703" s="28"/>
      <c r="C703" s="275"/>
      <c r="D703" s="411" t="s">
        <v>129</v>
      </c>
      <c r="E703" s="50">
        <f t="shared" si="0"/>
        <v>0</v>
      </c>
      <c r="F703" s="284">
        <f t="shared" si="1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2817</v>
      </c>
      <c r="B704" s="28"/>
      <c r="C704" s="275"/>
      <c r="D704" s="411" t="s">
        <v>129</v>
      </c>
      <c r="E704" s="50">
        <f t="shared" si="0"/>
        <v>0</v>
      </c>
      <c r="F704" s="284">
        <f t="shared" si="1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0"/>
      <c r="D705" s="411" t="s">
        <v>134</v>
      </c>
      <c r="E705" s="50">
        <f t="shared" si="0"/>
        <v>10</v>
      </c>
      <c r="F705" s="284">
        <f t="shared" si="1"/>
        <v>146</v>
      </c>
      <c r="G705" s="50">
        <v>2</v>
      </c>
      <c r="H705" s="449">
        <v>111</v>
      </c>
      <c r="I705" s="50">
        <v>33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3119</v>
      </c>
      <c r="B706" s="28"/>
      <c r="C706" s="275"/>
      <c r="D706" s="411" t="s">
        <v>129</v>
      </c>
      <c r="E706" s="50">
        <f t="shared" si="0"/>
        <v>0</v>
      </c>
      <c r="F706" s="284">
        <f t="shared" si="1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2682</v>
      </c>
      <c r="B707" s="28"/>
      <c r="C707" s="413"/>
      <c r="D707" s="411" t="s">
        <v>129</v>
      </c>
      <c r="E707" s="50">
        <f t="shared" si="0"/>
        <v>0</v>
      </c>
      <c r="F707" s="284">
        <f t="shared" si="1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2"/>
      <c r="C708" s="410"/>
      <c r="D708" s="411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1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1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0"/>
      <c r="D711" s="411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0"/>
      <c r="C712" s="410"/>
      <c r="D712" s="1" t="s">
        <v>131</v>
      </c>
      <c r="E712" s="50">
        <f t="shared" si="0"/>
        <v>13</v>
      </c>
      <c r="F712" s="284">
        <f t="shared" si="1"/>
        <v>45</v>
      </c>
      <c r="H712" s="449">
        <v>44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2514</v>
      </c>
      <c r="B713" s="413"/>
      <c r="C713" s="413"/>
      <c r="D713" s="411" t="s">
        <v>132</v>
      </c>
      <c r="E713" s="50">
        <f t="shared" si="0"/>
        <v>7</v>
      </c>
      <c r="F713" s="284">
        <f t="shared" si="1"/>
        <v>10</v>
      </c>
      <c r="H713" s="449">
        <v>7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0"/>
      <c r="D714" s="411" t="s">
        <v>134</v>
      </c>
      <c r="E714" s="50">
        <f t="shared" si="0"/>
        <v>47</v>
      </c>
      <c r="F714" s="284">
        <f t="shared" si="1"/>
        <v>167</v>
      </c>
      <c r="G714" s="50">
        <v>65</v>
      </c>
      <c r="H714" s="449">
        <v>53</v>
      </c>
      <c r="I714" s="50">
        <v>49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2546</v>
      </c>
      <c r="B715" s="413"/>
      <c r="C715" s="413"/>
      <c r="D715" s="411" t="s">
        <v>130</v>
      </c>
      <c r="E715" s="50">
        <f t="shared" si="0"/>
        <v>10</v>
      </c>
      <c r="F715" s="284">
        <f t="shared" si="1"/>
        <v>25</v>
      </c>
      <c r="H715" s="50">
        <v>3</v>
      </c>
      <c r="I715" s="50">
        <v>22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3"/>
      <c r="C716" s="413"/>
      <c r="D716" s="411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2066</v>
      </c>
      <c r="B717" s="279"/>
      <c r="C717" s="410"/>
      <c r="D717" s="411" t="s">
        <v>139</v>
      </c>
      <c r="E717" s="50">
        <f t="shared" si="0"/>
        <v>64</v>
      </c>
      <c r="F717" s="284">
        <f t="shared" si="1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2721</v>
      </c>
      <c r="B718" s="413"/>
      <c r="C718" s="413"/>
      <c r="D718" s="411" t="s">
        <v>130</v>
      </c>
      <c r="E718" s="50">
        <f t="shared" si="0"/>
        <v>4</v>
      </c>
      <c r="F718" s="284">
        <f t="shared" si="1"/>
        <v>12</v>
      </c>
      <c r="H718" s="449"/>
      <c r="J718" s="50">
        <v>12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3"/>
      <c r="D719" s="411" t="s">
        <v>129</v>
      </c>
      <c r="E719" s="50">
        <f t="shared" si="0"/>
        <v>0</v>
      </c>
      <c r="F719" s="284">
        <f t="shared" si="1"/>
        <v>3</v>
      </c>
      <c r="H719" s="449"/>
      <c r="J719" s="50">
        <v>3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1" t="s">
        <v>129</v>
      </c>
      <c r="E720" s="50">
        <f t="shared" si="0"/>
        <v>1</v>
      </c>
      <c r="F720" s="284">
        <f t="shared" si="1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0"/>
      <c r="D721" s="411" t="s">
        <v>137</v>
      </c>
      <c r="E721" s="50">
        <f t="shared" si="0"/>
        <v>15</v>
      </c>
      <c r="F721" s="284">
        <f t="shared" si="1"/>
        <v>170</v>
      </c>
      <c r="H721" s="449">
        <v>116</v>
      </c>
      <c r="I721" s="50">
        <v>53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3"/>
      <c r="C722" s="413"/>
      <c r="D722" s="411" t="s">
        <v>132</v>
      </c>
      <c r="E722" s="50">
        <f t="shared" si="0"/>
        <v>4</v>
      </c>
      <c r="F722" s="284">
        <f t="shared" si="1"/>
        <v>11</v>
      </c>
      <c r="G722" s="50">
        <v>9</v>
      </c>
      <c r="H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2863</v>
      </c>
      <c r="B723" s="28"/>
      <c r="C723" s="275"/>
      <c r="D723" s="411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0"/>
      <c r="C724" s="410"/>
      <c r="D724" s="1" t="s">
        <v>131</v>
      </c>
      <c r="E724" s="50">
        <f t="shared" si="0"/>
        <v>27</v>
      </c>
      <c r="F724" s="284">
        <f t="shared" si="1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2847</v>
      </c>
      <c r="B725" s="28"/>
      <c r="C725" s="413"/>
      <c r="D725" s="411" t="s">
        <v>129</v>
      </c>
      <c r="E725" s="50">
        <f t="shared" si="0"/>
        <v>0</v>
      </c>
      <c r="F725" s="284">
        <f t="shared" si="1"/>
        <v>0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2095</v>
      </c>
      <c r="B726" s="410"/>
      <c r="C726" s="410"/>
      <c r="D726" s="1" t="s">
        <v>131</v>
      </c>
      <c r="E726" s="50">
        <f t="shared" si="0"/>
        <v>4</v>
      </c>
      <c r="F726" s="284">
        <f t="shared" si="1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2104</v>
      </c>
      <c r="B727" s="28"/>
      <c r="C727" s="275"/>
      <c r="D727" s="411" t="s">
        <v>129</v>
      </c>
      <c r="E727" s="50">
        <f t="shared" si="0"/>
        <v>1</v>
      </c>
      <c r="F727" s="284">
        <f t="shared" si="1"/>
        <v>0</v>
      </c>
      <c r="H727" s="449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1" t="s">
        <v>129</v>
      </c>
      <c r="E728" s="50">
        <f t="shared" si="0"/>
        <v>0</v>
      </c>
      <c r="F728" s="284">
        <f t="shared" si="1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0"/>
      <c r="C729" s="410"/>
      <c r="D729" s="1" t="s">
        <v>131</v>
      </c>
      <c r="E729" s="50">
        <f t="shared" si="0"/>
        <v>10</v>
      </c>
      <c r="F729" s="284">
        <f t="shared" si="1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3"/>
      <c r="C730" s="413"/>
      <c r="D730" s="411" t="s">
        <v>130</v>
      </c>
      <c r="E730" s="50">
        <f t="shared" si="0"/>
        <v>5</v>
      </c>
      <c r="F730" s="284">
        <f t="shared" si="1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3"/>
      <c r="C731" s="413"/>
      <c r="D731" s="411" t="s">
        <v>130</v>
      </c>
      <c r="E731" s="50">
        <f t="shared" si="0"/>
        <v>5</v>
      </c>
      <c r="F731" s="284">
        <f t="shared" si="1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0"/>
      <c r="C732" s="410"/>
      <c r="D732" s="411" t="s">
        <v>133</v>
      </c>
      <c r="E732" s="50">
        <f t="shared" si="0"/>
        <v>19</v>
      </c>
      <c r="F732" s="284">
        <f t="shared" si="1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0"/>
      <c r="C733" s="410"/>
      <c r="D733" s="411" t="s">
        <v>140</v>
      </c>
      <c r="E733" s="50">
        <f t="shared" si="0"/>
        <v>8</v>
      </c>
      <c r="F733" s="284">
        <f t="shared" si="1"/>
        <v>189</v>
      </c>
      <c r="G733" s="50">
        <v>143</v>
      </c>
      <c r="H733" s="449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2068</v>
      </c>
      <c r="B734" s="28"/>
      <c r="C734" s="413"/>
      <c r="D734" s="411" t="s">
        <v>129</v>
      </c>
      <c r="E734" s="50">
        <f t="shared" si="0"/>
        <v>9</v>
      </c>
      <c r="F734" s="284">
        <f t="shared" si="1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2310</v>
      </c>
      <c r="B735" s="275"/>
      <c r="C735" s="275"/>
      <c r="D735" s="411" t="s">
        <v>130</v>
      </c>
      <c r="E735" s="50">
        <f t="shared" si="0"/>
        <v>2</v>
      </c>
      <c r="F735" s="284">
        <f t="shared" si="1"/>
        <v>18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2329</v>
      </c>
      <c r="B736" s="413"/>
      <c r="C736" s="413"/>
      <c r="D736" s="411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2674</v>
      </c>
      <c r="B737" s="28"/>
      <c r="C737" s="275"/>
      <c r="D737" s="411" t="s">
        <v>129</v>
      </c>
      <c r="E737" s="50">
        <f t="shared" si="0"/>
        <v>0</v>
      </c>
      <c r="F737" s="284">
        <f t="shared" si="1"/>
        <v>0</v>
      </c>
      <c r="H737" s="449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2632</v>
      </c>
      <c r="B738" s="28"/>
      <c r="C738" s="275"/>
      <c r="D738" s="411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3"/>
      <c r="C739" s="413"/>
      <c r="D739" s="411" t="s">
        <v>130</v>
      </c>
      <c r="E739" s="50">
        <f t="shared" si="0"/>
        <v>6</v>
      </c>
      <c r="F739" s="284">
        <f t="shared" si="1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3"/>
      <c r="D740" s="411" t="s">
        <v>129</v>
      </c>
      <c r="E740" s="50">
        <f t="shared" si="0"/>
        <v>0</v>
      </c>
      <c r="F740" s="284">
        <f t="shared" si="1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3"/>
      <c r="C741" s="413"/>
      <c r="D741" s="411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2567</v>
      </c>
      <c r="B742" s="28"/>
      <c r="C742" s="413"/>
      <c r="D742" s="411" t="s">
        <v>129</v>
      </c>
      <c r="E742" s="50">
        <f t="shared" si="0"/>
        <v>0</v>
      </c>
      <c r="F742" s="284">
        <f t="shared" si="1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1" t="s">
        <v>129</v>
      </c>
      <c r="E743" s="50">
        <f t="shared" si="0"/>
        <v>3</v>
      </c>
      <c r="F743" s="284">
        <f t="shared" si="1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0"/>
      <c r="D744" s="411" t="s">
        <v>137</v>
      </c>
      <c r="E744" s="50">
        <f t="shared" si="0"/>
        <v>10</v>
      </c>
      <c r="F744" s="284">
        <f t="shared" si="1"/>
        <v>6</v>
      </c>
      <c r="H744" s="449"/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0"/>
      <c r="C745" s="410"/>
      <c r="D745" s="411" t="s">
        <v>140</v>
      </c>
      <c r="E745" s="50">
        <f t="shared" ref="E745:E808" si="2">COUNTIF($A$599:$AQF$672,A745)</f>
        <v>5</v>
      </c>
      <c r="F745" s="284">
        <f t="shared" ref="F745:F808" si="3">SUM(G745:L745)</f>
        <v>123</v>
      </c>
      <c r="G745" s="50">
        <v>51</v>
      </c>
      <c r="H745" s="50">
        <v>51</v>
      </c>
      <c r="I745" s="50">
        <v>21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0"/>
      <c r="C746" s="410"/>
      <c r="D746" s="1" t="s">
        <v>131</v>
      </c>
      <c r="E746" s="50">
        <f t="shared" si="2"/>
        <v>32</v>
      </c>
      <c r="F746" s="284">
        <f t="shared" si="3"/>
        <v>31</v>
      </c>
      <c r="H746" s="449">
        <v>24</v>
      </c>
      <c r="I746" s="50">
        <v>7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3"/>
      <c r="C747" s="413"/>
      <c r="D747" s="411" t="s">
        <v>132</v>
      </c>
      <c r="E747" s="50">
        <f t="shared" si="2"/>
        <v>10</v>
      </c>
      <c r="F747" s="284">
        <f t="shared" si="3"/>
        <v>3</v>
      </c>
      <c r="H747" s="449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3100</v>
      </c>
      <c r="B748" s="28"/>
      <c r="C748" s="413"/>
      <c r="D748" s="411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1" t="s">
        <v>135</v>
      </c>
      <c r="E749" s="50">
        <f t="shared" si="2"/>
        <v>18</v>
      </c>
      <c r="F749" s="284">
        <f t="shared" si="3"/>
        <v>65</v>
      </c>
      <c r="H749" s="50">
        <v>61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0"/>
      <c r="C750" s="410"/>
      <c r="D750" s="411" t="s">
        <v>140</v>
      </c>
      <c r="E750" s="50">
        <f t="shared" si="2"/>
        <v>35</v>
      </c>
      <c r="F750" s="284">
        <f t="shared" si="3"/>
        <v>86</v>
      </c>
      <c r="H750" s="50">
        <v>39</v>
      </c>
      <c r="I750" s="50">
        <v>28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1" t="s">
        <v>129</v>
      </c>
      <c r="E751" s="50">
        <f t="shared" si="2"/>
        <v>0</v>
      </c>
      <c r="F751" s="284">
        <f t="shared" si="3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0"/>
      <c r="C752" s="410"/>
      <c r="D752" s="411" t="s">
        <v>140</v>
      </c>
      <c r="E752" s="50">
        <f t="shared" si="2"/>
        <v>15</v>
      </c>
      <c r="F752" s="284">
        <f t="shared" si="3"/>
        <v>375</v>
      </c>
      <c r="G752" s="50">
        <v>46</v>
      </c>
      <c r="H752" s="50">
        <v>289</v>
      </c>
      <c r="I752" s="50">
        <v>40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2652</v>
      </c>
      <c r="B753" s="28"/>
      <c r="C753" s="413"/>
      <c r="D753" s="411" t="s">
        <v>129</v>
      </c>
      <c r="E753" s="50">
        <f t="shared" si="2"/>
        <v>0</v>
      </c>
      <c r="F753" s="284">
        <f t="shared" si="3"/>
        <v>42</v>
      </c>
      <c r="H753" s="449">
        <v>30</v>
      </c>
      <c r="I753" s="50">
        <v>4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1" t="s">
        <v>129</v>
      </c>
      <c r="E754" s="50">
        <f t="shared" si="2"/>
        <v>0</v>
      </c>
      <c r="F754" s="284">
        <f t="shared" si="3"/>
        <v>43</v>
      </c>
      <c r="H754" s="449">
        <v>42</v>
      </c>
      <c r="J754" s="50">
        <v>1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1" t="s">
        <v>129</v>
      </c>
      <c r="E755" s="50">
        <f t="shared" si="2"/>
        <v>0</v>
      </c>
      <c r="F755" s="284">
        <f t="shared" si="3"/>
        <v>0</v>
      </c>
      <c r="H755" s="449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2072</v>
      </c>
      <c r="B756" s="410"/>
      <c r="C756" s="410"/>
      <c r="D756" s="1" t="s">
        <v>131</v>
      </c>
      <c r="E756" s="50">
        <f t="shared" si="2"/>
        <v>4</v>
      </c>
      <c r="F756" s="284">
        <f t="shared" si="3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3"/>
      <c r="D757" s="411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2324</v>
      </c>
      <c r="B758" s="28"/>
      <c r="C758" s="275"/>
      <c r="D758" s="411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0"/>
      <c r="C759" s="410"/>
      <c r="D759" s="411" t="s">
        <v>136</v>
      </c>
      <c r="E759" s="50">
        <f t="shared" si="2"/>
        <v>15</v>
      </c>
      <c r="F759" s="284">
        <f t="shared" si="3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3125</v>
      </c>
      <c r="B760" s="28"/>
      <c r="C760" s="275"/>
      <c r="D760" s="411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3"/>
      <c r="C761" s="413"/>
      <c r="D761" s="411" t="s">
        <v>132</v>
      </c>
      <c r="E761" s="50">
        <f t="shared" si="2"/>
        <v>1</v>
      </c>
      <c r="F761" s="284">
        <f t="shared" si="3"/>
        <v>64</v>
      </c>
      <c r="H761" s="50">
        <v>50</v>
      </c>
      <c r="I761" s="50">
        <v>14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3"/>
      <c r="C762" s="413"/>
      <c r="D762" s="411" t="s">
        <v>135</v>
      </c>
      <c r="E762" s="50">
        <f t="shared" si="2"/>
        <v>4</v>
      </c>
      <c r="F762" s="284">
        <f t="shared" si="3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3"/>
      <c r="C763" s="413"/>
      <c r="D763" s="411" t="s">
        <v>132</v>
      </c>
      <c r="E763" s="50">
        <f t="shared" si="2"/>
        <v>3</v>
      </c>
      <c r="F763" s="284">
        <f t="shared" si="3"/>
        <v>80</v>
      </c>
      <c r="H763" s="449">
        <v>24</v>
      </c>
      <c r="I763" s="50">
        <v>15</v>
      </c>
      <c r="J763" s="50">
        <v>41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1" t="s">
        <v>129</v>
      </c>
      <c r="E764" s="50">
        <f t="shared" si="2"/>
        <v>0</v>
      </c>
      <c r="F764" s="284">
        <f t="shared" si="3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0"/>
      <c r="D765" s="411" t="s">
        <v>138</v>
      </c>
      <c r="E765" s="50">
        <f t="shared" si="2"/>
        <v>12</v>
      </c>
      <c r="F765" s="284">
        <f t="shared" si="3"/>
        <v>617</v>
      </c>
      <c r="G765" s="50">
        <v>243</v>
      </c>
      <c r="H765" s="50">
        <v>328</v>
      </c>
      <c r="I765" s="50">
        <v>35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0"/>
      <c r="D766" s="411" t="s">
        <v>134</v>
      </c>
      <c r="E766" s="50">
        <f t="shared" si="2"/>
        <v>18</v>
      </c>
      <c r="F766" s="284">
        <f t="shared" si="3"/>
        <v>22</v>
      </c>
      <c r="H766" s="449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2671</v>
      </c>
      <c r="B767" s="28"/>
      <c r="C767" s="275"/>
      <c r="D767" s="411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0"/>
      <c r="C768" s="410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3"/>
      <c r="C769" s="413"/>
      <c r="D769" s="411" t="s">
        <v>135</v>
      </c>
      <c r="E769" s="50">
        <f t="shared" si="2"/>
        <v>7</v>
      </c>
      <c r="F769" s="284">
        <f t="shared" si="3"/>
        <v>121</v>
      </c>
      <c r="H769" s="449">
        <v>101</v>
      </c>
      <c r="I769" s="50">
        <v>20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3"/>
      <c r="C770" s="413"/>
      <c r="D770" s="411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2539</v>
      </c>
      <c r="B771" s="28"/>
      <c r="C771" s="275"/>
      <c r="D771" s="411" t="s">
        <v>129</v>
      </c>
      <c r="E771" s="50">
        <f t="shared" si="2"/>
        <v>0</v>
      </c>
      <c r="F771" s="284">
        <f t="shared" si="3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2657</v>
      </c>
      <c r="B772" s="28"/>
      <c r="C772" s="275"/>
      <c r="D772" s="411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3"/>
      <c r="C773" s="413"/>
      <c r="D773" s="411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0"/>
      <c r="C774" s="410"/>
      <c r="D774" s="1" t="s">
        <v>131</v>
      </c>
      <c r="E774" s="50">
        <f t="shared" si="2"/>
        <v>9</v>
      </c>
      <c r="F774" s="284">
        <f t="shared" si="3"/>
        <v>0</v>
      </c>
      <c r="H774" s="449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2103</v>
      </c>
      <c r="B775" s="28"/>
      <c r="C775" s="413"/>
      <c r="D775" s="411" t="s">
        <v>129</v>
      </c>
      <c r="E775" s="50">
        <f t="shared" si="2"/>
        <v>0</v>
      </c>
      <c r="F775" s="284">
        <f t="shared" si="3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3"/>
      <c r="C776" s="413"/>
      <c r="D776" s="411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2076</v>
      </c>
      <c r="B777" s="28"/>
      <c r="C777" s="275"/>
      <c r="D777" s="411" t="s">
        <v>129</v>
      </c>
      <c r="E777" s="50">
        <f t="shared" si="2"/>
        <v>0</v>
      </c>
      <c r="F777" s="284">
        <f t="shared" si="3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3"/>
      <c r="C778" s="413"/>
      <c r="D778" s="411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1" t="s">
        <v>129</v>
      </c>
      <c r="E779" s="50">
        <f t="shared" si="2"/>
        <v>29</v>
      </c>
      <c r="F779" s="284">
        <f t="shared" si="3"/>
        <v>77</v>
      </c>
      <c r="G779" s="50">
        <v>19</v>
      </c>
      <c r="H779" s="50">
        <v>1</v>
      </c>
      <c r="I779" s="50">
        <v>48</v>
      </c>
      <c r="J779" s="50">
        <v>9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2815</v>
      </c>
      <c r="B780" s="28"/>
      <c r="C780" s="275"/>
      <c r="D780" s="411" t="s">
        <v>129</v>
      </c>
      <c r="E780" s="50">
        <f t="shared" si="2"/>
        <v>0</v>
      </c>
      <c r="F780" s="284">
        <f t="shared" si="3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3"/>
      <c r="C781" s="413"/>
      <c r="D781" s="411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3"/>
      <c r="C782" s="413"/>
      <c r="D782" s="411" t="s">
        <v>132</v>
      </c>
      <c r="E782" s="50">
        <f t="shared" si="2"/>
        <v>16</v>
      </c>
      <c r="F782" s="284">
        <f t="shared" si="3"/>
        <v>0</v>
      </c>
      <c r="H782" s="449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2555</v>
      </c>
      <c r="B783" s="28"/>
      <c r="C783" s="413"/>
      <c r="D783" s="411" t="s">
        <v>129</v>
      </c>
      <c r="E783" s="50">
        <f t="shared" si="2"/>
        <v>0</v>
      </c>
      <c r="F783" s="284">
        <f t="shared" si="3"/>
        <v>15</v>
      </c>
      <c r="I783" s="50">
        <v>2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2564</v>
      </c>
      <c r="B784" s="28"/>
      <c r="C784" s="275"/>
      <c r="D784" s="411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2105</v>
      </c>
      <c r="B785" s="28"/>
      <c r="C785" s="275"/>
      <c r="D785" s="411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1" t="s">
        <v>129</v>
      </c>
      <c r="E786" s="50">
        <f t="shared" si="2"/>
        <v>0</v>
      </c>
      <c r="F786" s="284">
        <f t="shared" si="3"/>
        <v>5</v>
      </c>
      <c r="H786" s="449"/>
      <c r="I786" s="50">
        <v>5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3"/>
      <c r="C787" s="413"/>
      <c r="D787" s="411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1" t="s">
        <v>130</v>
      </c>
      <c r="E788" s="50">
        <f t="shared" si="2"/>
        <v>2</v>
      </c>
      <c r="F788" s="284">
        <f t="shared" si="3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2106</v>
      </c>
      <c r="B789" s="413"/>
      <c r="C789" s="413"/>
      <c r="D789" s="411" t="s">
        <v>130</v>
      </c>
      <c r="E789" s="50">
        <f t="shared" si="2"/>
        <v>0</v>
      </c>
      <c r="F789" s="284">
        <f t="shared" si="3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0"/>
      <c r="D790" s="411" t="s">
        <v>134</v>
      </c>
      <c r="E790" s="50">
        <f t="shared" si="2"/>
        <v>10</v>
      </c>
      <c r="F790" s="284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0"/>
      <c r="C791" s="410"/>
      <c r="D791" s="411" t="s">
        <v>136</v>
      </c>
      <c r="E791" s="50">
        <f t="shared" si="2"/>
        <v>8</v>
      </c>
      <c r="F791" s="284">
        <f t="shared" si="3"/>
        <v>37</v>
      </c>
      <c r="G791" s="50">
        <v>37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2557</v>
      </c>
      <c r="B792" s="28"/>
      <c r="C792" s="275"/>
      <c r="D792" s="411" t="s">
        <v>129</v>
      </c>
      <c r="E792" s="50">
        <f t="shared" si="2"/>
        <v>0</v>
      </c>
      <c r="F792" s="284">
        <f t="shared" si="3"/>
        <v>17</v>
      </c>
      <c r="I792" s="50">
        <v>3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3"/>
      <c r="C793" s="413"/>
      <c r="D793" s="411" t="s">
        <v>130</v>
      </c>
      <c r="E793" s="50">
        <f t="shared" si="2"/>
        <v>5</v>
      </c>
      <c r="F793" s="284">
        <f t="shared" si="3"/>
        <v>8</v>
      </c>
      <c r="I793" s="50">
        <v>3</v>
      </c>
      <c r="J793" s="50">
        <v>5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2783</v>
      </c>
      <c r="B794" s="28"/>
      <c r="C794" s="275"/>
      <c r="D794" s="411" t="s">
        <v>129</v>
      </c>
      <c r="E794" s="50">
        <f t="shared" si="2"/>
        <v>0</v>
      </c>
      <c r="F794" s="284">
        <f t="shared" si="3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2809</v>
      </c>
      <c r="B795" s="28"/>
      <c r="C795" s="275"/>
      <c r="D795" s="411" t="s">
        <v>129</v>
      </c>
      <c r="E795" s="50">
        <f t="shared" si="2"/>
        <v>0</v>
      </c>
      <c r="F795" s="284">
        <f t="shared" si="3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2082</v>
      </c>
      <c r="B796" s="413"/>
      <c r="C796" s="413"/>
      <c r="D796" s="411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2784</v>
      </c>
      <c r="B797" s="28"/>
      <c r="C797" s="275"/>
      <c r="D797" s="411" t="s">
        <v>129</v>
      </c>
      <c r="E797" s="50">
        <f t="shared" si="2"/>
        <v>0</v>
      </c>
      <c r="F797" s="284">
        <f t="shared" si="3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2649</v>
      </c>
      <c r="B798" s="28"/>
      <c r="C798" s="413"/>
      <c r="D798" s="411" t="s">
        <v>129</v>
      </c>
      <c r="E798" s="50">
        <f t="shared" si="2"/>
        <v>0</v>
      </c>
      <c r="F798" s="284">
        <f t="shared" si="3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1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0"/>
      <c r="D800" s="411" t="s">
        <v>137</v>
      </c>
      <c r="E800" s="50">
        <f t="shared" si="2"/>
        <v>31</v>
      </c>
      <c r="F800" s="284">
        <f t="shared" si="3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2316</v>
      </c>
      <c r="B801" s="413"/>
      <c r="C801" s="413"/>
      <c r="D801" s="411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2084</v>
      </c>
      <c r="B802" s="28"/>
      <c r="C802" s="275"/>
      <c r="D802" s="411" t="s">
        <v>129</v>
      </c>
      <c r="E802" s="50">
        <f t="shared" si="2"/>
        <v>0</v>
      </c>
      <c r="F802" s="284">
        <f t="shared" si="3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0"/>
      <c r="C803" s="410"/>
      <c r="D803" s="411" t="s">
        <v>140</v>
      </c>
      <c r="E803" s="50">
        <f t="shared" si="2"/>
        <v>18</v>
      </c>
      <c r="F803" s="284">
        <f t="shared" si="3"/>
        <v>343</v>
      </c>
      <c r="G803" s="50">
        <v>179</v>
      </c>
      <c r="H803" s="449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2058</v>
      </c>
      <c r="B804" s="279"/>
      <c r="C804" s="410"/>
      <c r="D804" s="411" t="s">
        <v>137</v>
      </c>
      <c r="E804" s="50">
        <f t="shared" si="2"/>
        <v>5</v>
      </c>
      <c r="F804" s="284">
        <f t="shared" si="3"/>
        <v>118</v>
      </c>
      <c r="G804" s="50">
        <v>74</v>
      </c>
      <c r="H804" s="50">
        <v>28</v>
      </c>
      <c r="I804" s="50">
        <v>15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3121</v>
      </c>
      <c r="B805" s="28"/>
      <c r="C805" s="275"/>
      <c r="D805" s="411" t="s">
        <v>129</v>
      </c>
      <c r="E805" s="50">
        <f t="shared" si="2"/>
        <v>0</v>
      </c>
      <c r="F805" s="284">
        <f t="shared" si="3"/>
        <v>19</v>
      </c>
      <c r="I805" s="50">
        <v>2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1" t="s">
        <v>129</v>
      </c>
      <c r="E806" s="50">
        <f t="shared" si="2"/>
        <v>0</v>
      </c>
      <c r="F806" s="284">
        <f t="shared" si="3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2568</v>
      </c>
      <c r="B807" s="28"/>
      <c r="C807" s="275"/>
      <c r="D807" s="411" t="s">
        <v>129</v>
      </c>
      <c r="E807" s="50">
        <f t="shared" si="2"/>
        <v>0</v>
      </c>
      <c r="F807" s="284">
        <f t="shared" si="3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3"/>
      <c r="D808" s="411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2056</v>
      </c>
      <c r="B809" s="413"/>
      <c r="C809" s="413"/>
      <c r="D809" s="411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1" t="s">
        <v>129</v>
      </c>
      <c r="E810" s="50">
        <f t="shared" si="4"/>
        <v>1</v>
      </c>
      <c r="F810" s="284">
        <f t="shared" si="5"/>
        <v>0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2770</v>
      </c>
      <c r="B811" s="28"/>
      <c r="C811" s="275"/>
      <c r="D811" s="411" t="s">
        <v>129</v>
      </c>
      <c r="E811" s="50">
        <f t="shared" si="4"/>
        <v>0</v>
      </c>
      <c r="F811" s="284">
        <f t="shared" si="5"/>
        <v>2</v>
      </c>
      <c r="H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3"/>
      <c r="D812" s="411" t="s">
        <v>129</v>
      </c>
      <c r="E812" s="50">
        <f t="shared" si="4"/>
        <v>10</v>
      </c>
      <c r="F812" s="284">
        <f t="shared" si="5"/>
        <v>40</v>
      </c>
      <c r="H812" s="50">
        <v>21</v>
      </c>
      <c r="I812" s="50">
        <v>5</v>
      </c>
      <c r="J812" s="50">
        <v>14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2622</v>
      </c>
      <c r="B813" s="28"/>
      <c r="C813" s="275"/>
      <c r="D813" s="411" t="s">
        <v>129</v>
      </c>
      <c r="E813" s="50">
        <f t="shared" si="4"/>
        <v>3</v>
      </c>
      <c r="F813" s="284">
        <f t="shared" si="5"/>
        <v>33</v>
      </c>
      <c r="H813" s="449"/>
      <c r="J813" s="50">
        <v>33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1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0"/>
      <c r="C815" s="410"/>
      <c r="D815" s="411" t="s">
        <v>136</v>
      </c>
      <c r="E815" s="50">
        <f t="shared" si="4"/>
        <v>7</v>
      </c>
      <c r="F815" s="284">
        <f t="shared" si="5"/>
        <v>28</v>
      </c>
      <c r="G815" s="50">
        <v>4</v>
      </c>
      <c r="H815" s="50">
        <v>24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1" t="s">
        <v>129</v>
      </c>
      <c r="E816" s="50">
        <f t="shared" si="4"/>
        <v>0</v>
      </c>
      <c r="F816" s="284">
        <f t="shared" si="5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2733</v>
      </c>
      <c r="B817" s="28"/>
      <c r="C817" s="275"/>
      <c r="D817" s="411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1" t="s">
        <v>129</v>
      </c>
      <c r="E818" s="50">
        <f t="shared" si="4"/>
        <v>2</v>
      </c>
      <c r="F818" s="284">
        <f t="shared" si="5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0"/>
      <c r="D819" s="411" t="s">
        <v>134</v>
      </c>
      <c r="E819" s="50">
        <f t="shared" si="4"/>
        <v>9</v>
      </c>
      <c r="F819" s="284">
        <f t="shared" si="5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0"/>
      <c r="D820" s="411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1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3"/>
      <c r="D822" s="411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2798</v>
      </c>
      <c r="B823" s="28"/>
      <c r="C823" s="275"/>
      <c r="D823" s="411" t="s">
        <v>129</v>
      </c>
      <c r="E823" s="50">
        <f t="shared" si="4"/>
        <v>0</v>
      </c>
      <c r="F823" s="284">
        <f t="shared" si="5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1" t="s">
        <v>129</v>
      </c>
      <c r="E824" s="50">
        <f t="shared" si="4"/>
        <v>0</v>
      </c>
      <c r="F824" s="284">
        <f t="shared" si="5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1830</v>
      </c>
      <c r="B825" s="206"/>
      <c r="C825" s="413"/>
      <c r="D825" s="411" t="s">
        <v>130</v>
      </c>
      <c r="E825" s="50">
        <f t="shared" si="4"/>
        <v>5</v>
      </c>
      <c r="F825" s="284">
        <f t="shared" si="5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1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0"/>
      <c r="C827" s="410"/>
      <c r="D827" s="411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0"/>
      <c r="C828" s="410"/>
      <c r="D828" s="411" t="s">
        <v>136</v>
      </c>
      <c r="E828" s="50">
        <f t="shared" si="4"/>
        <v>6</v>
      </c>
      <c r="F828" s="284">
        <f t="shared" si="5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3"/>
      <c r="D829" s="411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1" t="s">
        <v>129</v>
      </c>
      <c r="E830" s="50">
        <f t="shared" si="4"/>
        <v>0</v>
      </c>
      <c r="F830" s="284">
        <f t="shared" si="5"/>
        <v>0</v>
      </c>
      <c r="H830" s="449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3"/>
      <c r="D831" s="411" t="s">
        <v>129</v>
      </c>
      <c r="E831" s="50">
        <f t="shared" si="4"/>
        <v>2</v>
      </c>
      <c r="F831" s="284">
        <f t="shared" si="5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1" t="s">
        <v>129</v>
      </c>
      <c r="E832" s="50">
        <f t="shared" si="4"/>
        <v>0</v>
      </c>
      <c r="F832" s="284">
        <f t="shared" si="5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0"/>
      <c r="C833" s="410"/>
      <c r="D833" s="1" t="s">
        <v>131</v>
      </c>
      <c r="E833" s="50">
        <f t="shared" si="4"/>
        <v>22</v>
      </c>
      <c r="F833" s="284">
        <f t="shared" si="5"/>
        <v>15</v>
      </c>
      <c r="H833" s="50">
        <v>15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0"/>
      <c r="D834" s="411" t="s">
        <v>137</v>
      </c>
      <c r="E834" s="50">
        <f t="shared" si="4"/>
        <v>14</v>
      </c>
      <c r="F834" s="284">
        <f t="shared" si="5"/>
        <v>84</v>
      </c>
      <c r="G834" s="50">
        <v>8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0"/>
      <c r="C835" s="410"/>
      <c r="D835" s="411" t="s">
        <v>136</v>
      </c>
      <c r="E835" s="50">
        <f t="shared" si="4"/>
        <v>10</v>
      </c>
      <c r="F835" s="284">
        <f t="shared" si="5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2055</v>
      </c>
      <c r="B836" s="413"/>
      <c r="C836" s="413"/>
      <c r="D836" s="411" t="s">
        <v>132</v>
      </c>
      <c r="E836" s="50">
        <f t="shared" si="4"/>
        <v>6</v>
      </c>
      <c r="F836" s="284">
        <f t="shared" si="5"/>
        <v>69</v>
      </c>
      <c r="G836" s="50">
        <v>14</v>
      </c>
      <c r="H836" s="50">
        <v>1</v>
      </c>
      <c r="I836" s="50">
        <v>51</v>
      </c>
      <c r="J836" s="50">
        <v>3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1" t="s">
        <v>129</v>
      </c>
      <c r="E837" s="50">
        <f t="shared" si="4"/>
        <v>1</v>
      </c>
      <c r="F837" s="284">
        <f t="shared" si="5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3"/>
      <c r="C838" s="413"/>
      <c r="D838" s="411" t="s">
        <v>130</v>
      </c>
      <c r="E838" s="50">
        <f t="shared" si="4"/>
        <v>12</v>
      </c>
      <c r="F838" s="284">
        <f t="shared" si="5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2581</v>
      </c>
      <c r="B839" s="28"/>
      <c r="C839" s="275"/>
      <c r="D839" s="411" t="s">
        <v>129</v>
      </c>
      <c r="E839" s="50">
        <f t="shared" si="4"/>
        <v>1</v>
      </c>
      <c r="F839" s="284">
        <f t="shared" si="5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3081</v>
      </c>
      <c r="B840" s="28"/>
      <c r="C840" s="275"/>
      <c r="D840" s="411" t="s">
        <v>129</v>
      </c>
      <c r="E840" s="50">
        <f t="shared" si="4"/>
        <v>0</v>
      </c>
      <c r="F840" s="284">
        <f t="shared" si="5"/>
        <v>7</v>
      </c>
      <c r="H840" s="449"/>
      <c r="J840" s="50">
        <v>7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2663</v>
      </c>
      <c r="B841" s="28"/>
      <c r="C841" s="275"/>
      <c r="D841" s="411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2087</v>
      </c>
      <c r="B842" s="28"/>
      <c r="C842" s="413"/>
      <c r="D842" s="411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3"/>
      <c r="C843" s="413"/>
      <c r="D843" s="411" t="s">
        <v>135</v>
      </c>
      <c r="E843" s="50">
        <f t="shared" si="4"/>
        <v>12</v>
      </c>
      <c r="F843" s="284">
        <f t="shared" si="5"/>
        <v>119</v>
      </c>
      <c r="G843" s="50">
        <v>19</v>
      </c>
      <c r="H843" s="50">
        <v>60</v>
      </c>
      <c r="I843" s="50">
        <v>40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2102</v>
      </c>
      <c r="B844" s="413"/>
      <c r="C844" s="413"/>
      <c r="D844" s="411" t="s">
        <v>135</v>
      </c>
      <c r="E844" s="50">
        <f t="shared" si="4"/>
        <v>3</v>
      </c>
      <c r="F844" s="284">
        <f t="shared" si="5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0"/>
      <c r="D845" s="411" t="s">
        <v>137</v>
      </c>
      <c r="E845" s="50">
        <f t="shared" si="4"/>
        <v>14</v>
      </c>
      <c r="F845" s="284">
        <f t="shared" si="5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1833</v>
      </c>
      <c r="B846" s="28"/>
      <c r="C846" s="275"/>
      <c r="D846" s="411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2685</v>
      </c>
      <c r="B847" s="413"/>
      <c r="C847" s="413"/>
      <c r="D847" s="411" t="s">
        <v>132</v>
      </c>
      <c r="E847" s="50">
        <f t="shared" si="4"/>
        <v>4</v>
      </c>
      <c r="F847" s="284">
        <f t="shared" si="5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1" t="s">
        <v>129</v>
      </c>
      <c r="E848" s="50">
        <f t="shared" si="4"/>
        <v>0</v>
      </c>
      <c r="F848" s="284">
        <f t="shared" si="5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2605</v>
      </c>
      <c r="B849" s="28"/>
      <c r="C849" s="275"/>
      <c r="D849" s="411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2579</v>
      </c>
      <c r="B850" s="413"/>
      <c r="C850" s="413"/>
      <c r="D850" s="411" t="s">
        <v>130</v>
      </c>
      <c r="E850" s="50">
        <f t="shared" si="4"/>
        <v>1</v>
      </c>
      <c r="F850" s="284">
        <f t="shared" si="5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0"/>
      <c r="C851" s="410"/>
      <c r="D851" s="411" t="s">
        <v>136</v>
      </c>
      <c r="E851" s="50">
        <f t="shared" si="4"/>
        <v>18</v>
      </c>
      <c r="F851" s="284">
        <f t="shared" si="5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3"/>
      <c r="D852" s="411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3"/>
      <c r="C853" s="413"/>
      <c r="D853" s="411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3"/>
      <c r="C854" s="413"/>
      <c r="D854" s="411" t="s">
        <v>132</v>
      </c>
      <c r="E854" s="50">
        <f t="shared" si="4"/>
        <v>2</v>
      </c>
      <c r="F854" s="284">
        <f t="shared" si="5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2656</v>
      </c>
      <c r="B855" s="28"/>
      <c r="C855" s="413"/>
      <c r="D855" s="411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2107</v>
      </c>
      <c r="B856" s="28"/>
      <c r="C856" s="275"/>
      <c r="D856" s="411" t="s">
        <v>129</v>
      </c>
      <c r="E856" s="50">
        <f t="shared" si="4"/>
        <v>0</v>
      </c>
      <c r="F856" s="284">
        <f t="shared" si="5"/>
        <v>5</v>
      </c>
      <c r="H856" s="50">
        <v>4</v>
      </c>
      <c r="I856" s="50">
        <v>1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1" t="s">
        <v>129</v>
      </c>
      <c r="E857" s="50">
        <f t="shared" si="4"/>
        <v>0</v>
      </c>
      <c r="F857" s="284">
        <f t="shared" si="5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2561</v>
      </c>
      <c r="B858" s="413"/>
      <c r="C858" s="413"/>
      <c r="D858" s="411" t="s">
        <v>135</v>
      </c>
      <c r="E858" s="50">
        <f t="shared" si="4"/>
        <v>2</v>
      </c>
      <c r="F858" s="284">
        <f t="shared" si="5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0"/>
      <c r="C859" s="410"/>
      <c r="D859" s="411" t="s">
        <v>136</v>
      </c>
      <c r="E859" s="50">
        <f t="shared" si="4"/>
        <v>4</v>
      </c>
      <c r="F859" s="284">
        <f t="shared" si="5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1" t="s">
        <v>129</v>
      </c>
      <c r="E860" s="50">
        <f t="shared" si="4"/>
        <v>1</v>
      </c>
      <c r="F860" s="284">
        <f t="shared" si="5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2664</v>
      </c>
      <c r="B861" s="28"/>
      <c r="C861" s="413"/>
      <c r="D861" s="411" t="s">
        <v>129</v>
      </c>
      <c r="E861" s="50">
        <f t="shared" si="4"/>
        <v>0</v>
      </c>
      <c r="F861" s="284">
        <f t="shared" si="5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3"/>
      <c r="D862" s="411" t="s">
        <v>129</v>
      </c>
      <c r="E862" s="50">
        <f t="shared" si="4"/>
        <v>0</v>
      </c>
      <c r="F862" s="284">
        <f t="shared" si="5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0"/>
      <c r="D863" s="411" t="s">
        <v>137</v>
      </c>
      <c r="E863" s="50">
        <f t="shared" si="4"/>
        <v>13</v>
      </c>
      <c r="F863" s="284">
        <f t="shared" si="5"/>
        <v>264</v>
      </c>
      <c r="G863" s="50">
        <v>149</v>
      </c>
      <c r="H863" s="50">
        <v>90</v>
      </c>
      <c r="J863" s="50">
        <v>25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0"/>
      <c r="D864" s="411" t="s">
        <v>134</v>
      </c>
      <c r="E864" s="50">
        <f t="shared" si="4"/>
        <v>16</v>
      </c>
      <c r="F864" s="284">
        <f t="shared" si="5"/>
        <v>134</v>
      </c>
      <c r="G864" s="50">
        <v>55</v>
      </c>
      <c r="H864" s="449">
        <v>35</v>
      </c>
      <c r="I864" s="50">
        <v>40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0"/>
      <c r="C865" s="410"/>
      <c r="D865" s="411" t="s">
        <v>133</v>
      </c>
      <c r="E865" s="50">
        <f t="shared" si="4"/>
        <v>13</v>
      </c>
      <c r="F865" s="284">
        <f t="shared" si="5"/>
        <v>79</v>
      </c>
      <c r="H865" s="449">
        <v>24</v>
      </c>
      <c r="I865" s="50">
        <v>48</v>
      </c>
      <c r="J865" s="50">
        <v>7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2742</v>
      </c>
      <c r="B866" s="28"/>
      <c r="C866" s="275"/>
      <c r="D866" s="411" t="s">
        <v>129</v>
      </c>
      <c r="E866" s="50">
        <f t="shared" si="4"/>
        <v>1</v>
      </c>
      <c r="F866" s="284">
        <f t="shared" si="5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3"/>
      <c r="C867" s="413"/>
      <c r="D867" s="411" t="s">
        <v>132</v>
      </c>
      <c r="E867" s="50">
        <f t="shared" si="4"/>
        <v>17</v>
      </c>
      <c r="F867" s="284">
        <f t="shared" si="5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2843</v>
      </c>
      <c r="B868" s="28"/>
      <c r="C868" s="275"/>
      <c r="D868" s="411" t="s">
        <v>129</v>
      </c>
      <c r="E868" s="50">
        <f t="shared" si="4"/>
        <v>0</v>
      </c>
      <c r="F868" s="284">
        <f t="shared" si="5"/>
        <v>32</v>
      </c>
      <c r="H868" s="50">
        <v>1</v>
      </c>
      <c r="I868" s="50">
        <v>12</v>
      </c>
      <c r="J868" s="50">
        <v>19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2108</v>
      </c>
      <c r="B869" s="206"/>
      <c r="C869" s="275"/>
      <c r="D869" s="411" t="s">
        <v>130</v>
      </c>
      <c r="E869" s="50">
        <f t="shared" si="4"/>
        <v>0</v>
      </c>
      <c r="F869" s="284">
        <f t="shared" si="5"/>
        <v>15</v>
      </c>
      <c r="H869" s="449"/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2327</v>
      </c>
      <c r="B870" s="28"/>
      <c r="C870" s="275"/>
      <c r="D870" s="411" t="s">
        <v>129</v>
      </c>
      <c r="E870" s="50">
        <f t="shared" si="4"/>
        <v>0</v>
      </c>
      <c r="F870" s="284">
        <f t="shared" si="5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0"/>
      <c r="D871" s="411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3"/>
      <c r="C872" s="413"/>
      <c r="D872" s="411" t="s">
        <v>135</v>
      </c>
      <c r="E872" s="50">
        <f t="shared" si="4"/>
        <v>2</v>
      </c>
      <c r="F872" s="284">
        <f t="shared" si="5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0"/>
      <c r="C873" s="410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3"/>
      <c r="C874" s="413"/>
      <c r="D874" s="411" t="s">
        <v>135</v>
      </c>
      <c r="E874" s="50">
        <f t="shared" si="6"/>
        <v>3</v>
      </c>
      <c r="F874" s="284">
        <f t="shared" si="7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1" t="s">
        <v>129</v>
      </c>
      <c r="E875" s="50">
        <f t="shared" si="6"/>
        <v>0</v>
      </c>
      <c r="F875" s="284">
        <f t="shared" si="7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2732</v>
      </c>
      <c r="B876" s="28"/>
      <c r="C876" s="275"/>
      <c r="D876" s="411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3097</v>
      </c>
      <c r="B877" s="413"/>
      <c r="C877" s="413"/>
      <c r="D877" s="411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0"/>
      <c r="D878" s="411" t="s">
        <v>137</v>
      </c>
      <c r="E878" s="50">
        <f t="shared" si="6"/>
        <v>15</v>
      </c>
      <c r="F878" s="284">
        <f t="shared" si="7"/>
        <v>62</v>
      </c>
      <c r="G878" s="50">
        <v>48</v>
      </c>
      <c r="H878" s="50">
        <v>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2726</v>
      </c>
      <c r="B879" s="28"/>
      <c r="C879" s="413"/>
      <c r="D879" s="411" t="s">
        <v>129</v>
      </c>
      <c r="E879" s="50">
        <f t="shared" si="6"/>
        <v>0</v>
      </c>
      <c r="F879" s="284">
        <f t="shared" si="7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2662</v>
      </c>
      <c r="B880" s="28"/>
      <c r="C880" s="275"/>
      <c r="D880" s="411" t="s">
        <v>129</v>
      </c>
      <c r="E880" s="50">
        <f t="shared" si="6"/>
        <v>0</v>
      </c>
      <c r="F880" s="284">
        <f t="shared" si="7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2827</v>
      </c>
      <c r="B881" s="28"/>
      <c r="C881" s="275"/>
      <c r="D881" s="411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3091</v>
      </c>
      <c r="B882" s="28"/>
      <c r="C882" s="413"/>
      <c r="D882" s="411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0"/>
      <c r="C883" s="410"/>
      <c r="D883" s="1" t="s">
        <v>131</v>
      </c>
      <c r="E883" s="50">
        <f t="shared" si="6"/>
        <v>10</v>
      </c>
      <c r="F883" s="284">
        <f t="shared" si="7"/>
        <v>39</v>
      </c>
      <c r="H883" s="50">
        <v>38</v>
      </c>
      <c r="I883" s="50">
        <v>1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0"/>
      <c r="D884" s="411" t="s">
        <v>137</v>
      </c>
      <c r="E884" s="50">
        <f t="shared" si="6"/>
        <v>3</v>
      </c>
      <c r="F884" s="284">
        <f t="shared" si="7"/>
        <v>37</v>
      </c>
      <c r="H884" s="50">
        <v>5</v>
      </c>
      <c r="I884" s="50">
        <v>12</v>
      </c>
      <c r="J884" s="50">
        <v>20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0"/>
      <c r="C885" s="410"/>
      <c r="D885" s="1" t="s">
        <v>131</v>
      </c>
      <c r="E885" s="50">
        <f t="shared" si="6"/>
        <v>4</v>
      </c>
      <c r="F885" s="284">
        <f t="shared" si="7"/>
        <v>41</v>
      </c>
      <c r="G885" s="50">
        <v>7</v>
      </c>
      <c r="I885" s="50">
        <v>23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2864</v>
      </c>
      <c r="B886" s="28"/>
      <c r="C886" s="275"/>
      <c r="D886" s="411" t="s">
        <v>129</v>
      </c>
      <c r="E886" s="50">
        <f t="shared" si="6"/>
        <v>0</v>
      </c>
      <c r="F886" s="284">
        <f t="shared" si="7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1" t="s">
        <v>129</v>
      </c>
      <c r="E887" s="50">
        <f t="shared" si="6"/>
        <v>3</v>
      </c>
      <c r="F887" s="284">
        <f t="shared" si="7"/>
        <v>4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3"/>
      <c r="C888" s="413"/>
      <c r="D888" s="411" t="s">
        <v>130</v>
      </c>
      <c r="E888" s="50">
        <f t="shared" si="6"/>
        <v>17</v>
      </c>
      <c r="F888" s="284">
        <f t="shared" si="7"/>
        <v>22</v>
      </c>
      <c r="H888" s="50">
        <v>22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3"/>
      <c r="C889" s="413"/>
      <c r="D889" s="411" t="s">
        <v>132</v>
      </c>
      <c r="E889" s="50">
        <f t="shared" si="6"/>
        <v>9</v>
      </c>
      <c r="F889" s="284">
        <f t="shared" si="7"/>
        <v>102</v>
      </c>
      <c r="H889" s="50">
        <v>9</v>
      </c>
      <c r="I889" s="50">
        <v>69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3"/>
      <c r="C890" s="413"/>
      <c r="D890" s="411" t="s">
        <v>135</v>
      </c>
      <c r="E890" s="50">
        <f t="shared" si="6"/>
        <v>6</v>
      </c>
      <c r="F890" s="284">
        <f t="shared" si="7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1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2287</v>
      </c>
      <c r="B892" s="410"/>
      <c r="C892" s="410"/>
      <c r="D892" s="411" t="s">
        <v>133</v>
      </c>
      <c r="E892" s="50">
        <f t="shared" si="6"/>
        <v>47</v>
      </c>
      <c r="F892" s="284">
        <f t="shared" si="7"/>
        <v>400</v>
      </c>
      <c r="H892" s="50">
        <v>190</v>
      </c>
      <c r="I892" s="50">
        <v>161</v>
      </c>
      <c r="J892" s="50">
        <v>49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3"/>
      <c r="C893" s="413"/>
      <c r="D893" s="411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1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3128</v>
      </c>
      <c r="B895" s="28"/>
      <c r="C895" s="275"/>
      <c r="D895" s="411" t="s">
        <v>129</v>
      </c>
      <c r="E895" s="50">
        <f t="shared" si="6"/>
        <v>0</v>
      </c>
      <c r="F895" s="284">
        <f t="shared" si="7"/>
        <v>0</v>
      </c>
      <c r="H895" s="449"/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3"/>
      <c r="C896" s="413"/>
      <c r="D896" s="411" t="s">
        <v>130</v>
      </c>
      <c r="E896" s="50">
        <f t="shared" si="6"/>
        <v>4</v>
      </c>
      <c r="F896" s="284">
        <f t="shared" si="7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2330</v>
      </c>
      <c r="B897" s="28"/>
      <c r="C897" s="275"/>
      <c r="D897" s="411" t="s">
        <v>129</v>
      </c>
      <c r="E897" s="50">
        <f t="shared" si="6"/>
        <v>0</v>
      </c>
      <c r="F897" s="284">
        <f t="shared" si="7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2679</v>
      </c>
      <c r="B898" s="413"/>
      <c r="C898" s="413"/>
      <c r="D898" s="411" t="s">
        <v>132</v>
      </c>
      <c r="E898" s="50">
        <f t="shared" si="6"/>
        <v>2</v>
      </c>
      <c r="F898" s="284">
        <f t="shared" si="7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2647</v>
      </c>
      <c r="B899" s="28"/>
      <c r="C899" s="275"/>
      <c r="D899" s="411" t="s">
        <v>129</v>
      </c>
      <c r="E899" s="50">
        <f t="shared" si="6"/>
        <v>0</v>
      </c>
      <c r="F899" s="284">
        <f t="shared" si="7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1" t="s">
        <v>129</v>
      </c>
      <c r="E900" s="50">
        <f t="shared" si="6"/>
        <v>1</v>
      </c>
      <c r="F900" s="284">
        <f t="shared" si="7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1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3"/>
      <c r="C902" s="413"/>
      <c r="D902" s="411" t="s">
        <v>132</v>
      </c>
      <c r="E902" s="50">
        <f t="shared" si="6"/>
        <v>18</v>
      </c>
      <c r="F902" s="284">
        <f t="shared" si="7"/>
        <v>115</v>
      </c>
      <c r="H902" s="449">
        <v>115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2799</v>
      </c>
      <c r="B903" s="28"/>
      <c r="C903" s="275"/>
      <c r="D903" s="411" t="s">
        <v>129</v>
      </c>
      <c r="E903" s="50">
        <f t="shared" si="6"/>
        <v>0</v>
      </c>
      <c r="F903" s="284">
        <f t="shared" si="7"/>
        <v>0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2322</v>
      </c>
      <c r="B904" s="28"/>
      <c r="C904" s="275"/>
      <c r="D904" s="411" t="s">
        <v>129</v>
      </c>
      <c r="E904" s="50">
        <f t="shared" si="6"/>
        <v>0</v>
      </c>
      <c r="F904" s="284">
        <f t="shared" si="7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3"/>
      <c r="C905" s="413"/>
      <c r="D905" s="411" t="s">
        <v>132</v>
      </c>
      <c r="E905" s="50">
        <f t="shared" si="6"/>
        <v>4</v>
      </c>
      <c r="F905" s="284">
        <f t="shared" si="7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2659</v>
      </c>
      <c r="B906" s="28"/>
      <c r="C906" s="275"/>
      <c r="D906" s="411" t="s">
        <v>129</v>
      </c>
      <c r="E906" s="50">
        <f t="shared" si="6"/>
        <v>0</v>
      </c>
      <c r="F906" s="284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2"/>
      <c r="C907" s="410"/>
      <c r="D907" s="411" t="s">
        <v>139</v>
      </c>
      <c r="E907" s="50">
        <f t="shared" si="6"/>
        <v>17</v>
      </c>
      <c r="F907" s="284">
        <f t="shared" si="7"/>
        <v>121</v>
      </c>
      <c r="H907" s="50">
        <v>29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0"/>
      <c r="D908" s="411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3"/>
      <c r="C909" s="413"/>
      <c r="D909" s="411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2706</v>
      </c>
      <c r="B910" s="28"/>
      <c r="C910" s="275"/>
      <c r="D910" s="411" t="s">
        <v>129</v>
      </c>
      <c r="E910" s="50">
        <f t="shared" si="6"/>
        <v>0</v>
      </c>
      <c r="F910" s="284">
        <f t="shared" si="7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3"/>
      <c r="C911" s="413"/>
      <c r="D911" s="411" t="s">
        <v>135</v>
      </c>
      <c r="E911" s="50">
        <f t="shared" si="6"/>
        <v>3</v>
      </c>
      <c r="F911" s="284">
        <f t="shared" si="7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0"/>
      <c r="C912" s="410"/>
      <c r="D912" s="1" t="s">
        <v>131</v>
      </c>
      <c r="E912" s="50">
        <f t="shared" si="6"/>
        <v>10</v>
      </c>
      <c r="F912" s="284">
        <f t="shared" si="7"/>
        <v>42</v>
      </c>
      <c r="H912" s="50">
        <v>42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2627</v>
      </c>
      <c r="B913" s="28"/>
      <c r="C913" s="275"/>
      <c r="D913" s="411" t="s">
        <v>129</v>
      </c>
      <c r="E913" s="50">
        <f t="shared" si="6"/>
        <v>0</v>
      </c>
      <c r="F913" s="284">
        <f t="shared" si="7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1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1" t="s">
        <v>129</v>
      </c>
      <c r="E915" s="50">
        <f t="shared" si="6"/>
        <v>0</v>
      </c>
      <c r="F915" s="284">
        <f t="shared" si="7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1" t="s">
        <v>129</v>
      </c>
      <c r="E916" s="50">
        <f t="shared" si="6"/>
        <v>0</v>
      </c>
      <c r="F916" s="284">
        <f t="shared" si="7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2839</v>
      </c>
      <c r="B917" s="28"/>
      <c r="C917" s="275"/>
      <c r="D917" s="411" t="s">
        <v>129</v>
      </c>
      <c r="E917" s="50">
        <f t="shared" si="6"/>
        <v>1</v>
      </c>
      <c r="F917" s="284">
        <f t="shared" si="7"/>
        <v>23</v>
      </c>
      <c r="G917" s="50">
        <v>17</v>
      </c>
      <c r="H917" s="50">
        <v>6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3"/>
      <c r="C918" s="413"/>
      <c r="D918" s="411" t="s">
        <v>132</v>
      </c>
      <c r="E918" s="50">
        <f t="shared" si="6"/>
        <v>4</v>
      </c>
      <c r="F918" s="284">
        <f t="shared" si="7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1844</v>
      </c>
      <c r="B919" s="28"/>
      <c r="C919" s="275"/>
      <c r="D919" s="411" t="s">
        <v>129</v>
      </c>
      <c r="E919" s="50">
        <f t="shared" si="6"/>
        <v>1</v>
      </c>
      <c r="F919" s="284">
        <f t="shared" si="7"/>
        <v>30</v>
      </c>
      <c r="H919" s="50">
        <v>1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3"/>
      <c r="D920" s="411" t="s">
        <v>129</v>
      </c>
      <c r="E920" s="50">
        <f t="shared" si="6"/>
        <v>0</v>
      </c>
      <c r="F920" s="284">
        <f t="shared" si="7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2088</v>
      </c>
      <c r="B921" s="413"/>
      <c r="C921" s="413"/>
      <c r="D921" s="411" t="s">
        <v>132</v>
      </c>
      <c r="E921" s="50">
        <f t="shared" si="6"/>
        <v>1</v>
      </c>
      <c r="F921" s="284">
        <f t="shared" si="7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1" t="s">
        <v>130</v>
      </c>
      <c r="E922" s="50">
        <f t="shared" si="6"/>
        <v>1</v>
      </c>
      <c r="F922" s="284">
        <f t="shared" si="7"/>
        <v>16</v>
      </c>
      <c r="H922" s="449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2516</v>
      </c>
      <c r="B923" s="28"/>
      <c r="C923" s="275"/>
      <c r="D923" s="411" t="s">
        <v>129</v>
      </c>
      <c r="E923" s="50">
        <f t="shared" si="6"/>
        <v>0</v>
      </c>
      <c r="F923" s="284">
        <f t="shared" si="7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3"/>
      <c r="C924" s="413"/>
      <c r="D924" s="411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2821</v>
      </c>
      <c r="B925" s="28"/>
      <c r="C925" s="275"/>
      <c r="D925" s="411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2515</v>
      </c>
      <c r="B926" s="413"/>
      <c r="C926" s="413"/>
      <c r="D926" s="411" t="s">
        <v>135</v>
      </c>
      <c r="E926" s="50">
        <f t="shared" si="6"/>
        <v>3</v>
      </c>
      <c r="F926" s="284">
        <f t="shared" si="7"/>
        <v>49</v>
      </c>
      <c r="H926" s="50">
        <v>10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3"/>
      <c r="C927" s="413"/>
      <c r="D927" s="411" t="s">
        <v>132</v>
      </c>
      <c r="E927" s="50">
        <f t="shared" si="6"/>
        <v>33</v>
      </c>
      <c r="F927" s="284">
        <f t="shared" si="7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2335</v>
      </c>
      <c r="B928" s="28"/>
      <c r="C928" s="275"/>
      <c r="D928" s="411" t="s">
        <v>129</v>
      </c>
      <c r="E928" s="50">
        <f t="shared" si="6"/>
        <v>0</v>
      </c>
      <c r="F928" s="284">
        <f t="shared" si="7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0"/>
      <c r="C929" s="410"/>
      <c r="D929" s="1" t="s">
        <v>131</v>
      </c>
      <c r="E929" s="50">
        <f t="shared" si="6"/>
        <v>4</v>
      </c>
      <c r="F929" s="284">
        <f t="shared" si="7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3"/>
      <c r="D930" s="411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2109</v>
      </c>
      <c r="B931" s="28"/>
      <c r="C931" s="275"/>
      <c r="D931" s="411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3098</v>
      </c>
      <c r="B932" s="410"/>
      <c r="C932" s="410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2590</v>
      </c>
      <c r="B933" s="28"/>
      <c r="C933" s="275"/>
      <c r="D933" s="411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3"/>
      <c r="C934" s="413"/>
      <c r="D934" s="411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1" t="s">
        <v>129</v>
      </c>
      <c r="E935" s="50">
        <f t="shared" si="6"/>
        <v>0</v>
      </c>
      <c r="F935" s="284">
        <f t="shared" si="7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1" t="s">
        <v>129</v>
      </c>
      <c r="E936" s="50">
        <f t="shared" si="6"/>
        <v>9</v>
      </c>
      <c r="F936" s="284">
        <f t="shared" si="7"/>
        <v>84</v>
      </c>
      <c r="G936" s="50">
        <v>10</v>
      </c>
      <c r="H936" s="449"/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1" t="s">
        <v>132</v>
      </c>
      <c r="E937" s="50">
        <f t="shared" ref="E937:E1000" si="8">COUNTIF($A$599:$AQF$672,A937)</f>
        <v>35</v>
      </c>
      <c r="F937" s="284">
        <f t="shared" ref="F937:F1000" si="9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1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3"/>
      <c r="C939" s="413"/>
      <c r="D939" s="411" t="s">
        <v>132</v>
      </c>
      <c r="E939" s="50">
        <f t="shared" si="8"/>
        <v>8</v>
      </c>
      <c r="F939" s="284">
        <f t="shared" si="9"/>
        <v>8</v>
      </c>
      <c r="I939" s="50">
        <v>8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0"/>
      <c r="C940" s="410"/>
      <c r="D940" s="1" t="s">
        <v>131</v>
      </c>
      <c r="E940" s="50">
        <f t="shared" si="8"/>
        <v>4</v>
      </c>
      <c r="F940" s="284">
        <f t="shared" si="9"/>
        <v>46</v>
      </c>
      <c r="I940" s="50">
        <v>38</v>
      </c>
      <c r="J940" s="50">
        <v>8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3"/>
      <c r="C941" s="413"/>
      <c r="D941" s="411" t="s">
        <v>132</v>
      </c>
      <c r="E941" s="50">
        <f t="shared" si="8"/>
        <v>6</v>
      </c>
      <c r="F941" s="284">
        <f t="shared" si="9"/>
        <v>0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2580</v>
      </c>
      <c r="B942" s="28"/>
      <c r="C942" s="275"/>
      <c r="D942" s="411" t="s">
        <v>129</v>
      </c>
      <c r="E942" s="50">
        <f t="shared" si="8"/>
        <v>0</v>
      </c>
      <c r="F942" s="284">
        <f t="shared" si="9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1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0"/>
      <c r="D944" s="411" t="s">
        <v>138</v>
      </c>
      <c r="E944" s="50">
        <f t="shared" si="8"/>
        <v>91</v>
      </c>
      <c r="F944" s="284">
        <f t="shared" si="9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0"/>
      <c r="D945" s="411" t="s">
        <v>134</v>
      </c>
      <c r="E945" s="50">
        <f t="shared" si="8"/>
        <v>65</v>
      </c>
      <c r="F945" s="284">
        <f t="shared" si="9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3"/>
      <c r="D946" s="411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3"/>
      <c r="D947" s="411" t="s">
        <v>129</v>
      </c>
      <c r="E947" s="50">
        <f t="shared" si="8"/>
        <v>0</v>
      </c>
      <c r="F947" s="284">
        <f t="shared" si="9"/>
        <v>1</v>
      </c>
      <c r="J947" s="50">
        <v>1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3"/>
      <c r="D948" s="411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1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2702</v>
      </c>
      <c r="B950" s="413"/>
      <c r="C950" s="413"/>
      <c r="D950" s="411" t="s">
        <v>132</v>
      </c>
      <c r="E950" s="50">
        <f t="shared" si="8"/>
        <v>1</v>
      </c>
      <c r="F950" s="284">
        <f t="shared" si="9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2314</v>
      </c>
      <c r="B951" s="410"/>
      <c r="C951" s="410"/>
      <c r="D951" s="1" t="s">
        <v>131</v>
      </c>
      <c r="E951" s="50">
        <f t="shared" si="8"/>
        <v>2</v>
      </c>
      <c r="F951" s="284">
        <f t="shared" si="9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3"/>
      <c r="D952" s="411" t="s">
        <v>129</v>
      </c>
      <c r="E952" s="50">
        <f t="shared" si="8"/>
        <v>13</v>
      </c>
      <c r="F952" s="284">
        <f t="shared" si="9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2597</v>
      </c>
      <c r="B953" s="28"/>
      <c r="C953" s="275"/>
      <c r="D953" s="411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3"/>
      <c r="D954" s="411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3101</v>
      </c>
      <c r="B955" s="28"/>
      <c r="C955" s="275"/>
      <c r="D955" s="411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3"/>
      <c r="D956" s="411" t="s">
        <v>129</v>
      </c>
      <c r="E956" s="50">
        <f t="shared" si="8"/>
        <v>0</v>
      </c>
      <c r="F956" s="284">
        <f t="shared" si="9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1831</v>
      </c>
      <c r="B957" s="28"/>
      <c r="C957" s="413"/>
      <c r="D957" s="411" t="s">
        <v>129</v>
      </c>
      <c r="E957" s="50">
        <f t="shared" si="8"/>
        <v>0</v>
      </c>
      <c r="F957" s="284">
        <f t="shared" si="9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2609</v>
      </c>
      <c r="B958" s="28"/>
      <c r="C958" s="275"/>
      <c r="D958" s="411" t="s">
        <v>129</v>
      </c>
      <c r="E958" s="50">
        <f t="shared" si="8"/>
        <v>0</v>
      </c>
      <c r="F958" s="284">
        <f t="shared" si="9"/>
        <v>7</v>
      </c>
      <c r="H958" s="449"/>
      <c r="I958" s="50">
        <v>4</v>
      </c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1" t="s">
        <v>129</v>
      </c>
      <c r="E959" s="50">
        <f t="shared" si="8"/>
        <v>0</v>
      </c>
      <c r="F959" s="284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0"/>
      <c r="C960" s="410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2343</v>
      </c>
      <c r="B961" s="28"/>
      <c r="C961" s="275"/>
      <c r="D961" s="411" t="s">
        <v>129</v>
      </c>
      <c r="E961" s="50">
        <f t="shared" si="8"/>
        <v>1</v>
      </c>
      <c r="F961" s="284">
        <f t="shared" si="9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0"/>
      <c r="C962" s="410"/>
      <c r="D962" s="1" t="s">
        <v>131</v>
      </c>
      <c r="E962" s="50">
        <f t="shared" si="8"/>
        <v>5</v>
      </c>
      <c r="F962" s="284">
        <f t="shared" si="9"/>
        <v>75</v>
      </c>
      <c r="G962" s="50">
        <v>3</v>
      </c>
      <c r="H962" s="50">
        <v>24</v>
      </c>
      <c r="J962" s="50">
        <v>48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2092</v>
      </c>
      <c r="B963" s="28"/>
      <c r="C963" s="275"/>
      <c r="D963" s="411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3"/>
      <c r="C964" s="413"/>
      <c r="D964" s="411" t="s">
        <v>132</v>
      </c>
      <c r="E964" s="50">
        <f t="shared" si="8"/>
        <v>3</v>
      </c>
      <c r="F964" s="284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2667</v>
      </c>
      <c r="B965" s="28"/>
      <c r="C965" s="413"/>
      <c r="D965" s="411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2625</v>
      </c>
      <c r="B966" s="28"/>
      <c r="C966" s="275"/>
      <c r="D966" s="411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3"/>
      <c r="C967" s="413"/>
      <c r="D967" s="411" t="s">
        <v>135</v>
      </c>
      <c r="E967" s="50">
        <f t="shared" si="8"/>
        <v>1</v>
      </c>
      <c r="F967" s="284">
        <f t="shared" si="9"/>
        <v>52</v>
      </c>
      <c r="G967" s="50">
        <v>27</v>
      </c>
      <c r="H967" s="50">
        <v>13</v>
      </c>
      <c r="J967" s="50">
        <v>12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2069</v>
      </c>
      <c r="B968" s="413"/>
      <c r="C968" s="413"/>
      <c r="D968" s="411" t="s">
        <v>130</v>
      </c>
      <c r="E968" s="50">
        <f t="shared" si="8"/>
        <v>19</v>
      </c>
      <c r="F968" s="284">
        <f t="shared" si="9"/>
        <v>43</v>
      </c>
      <c r="H968" s="449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2748</v>
      </c>
      <c r="B969" s="28"/>
      <c r="C969" s="275"/>
      <c r="D969" s="411" t="s">
        <v>129</v>
      </c>
      <c r="E969" s="50">
        <f t="shared" si="8"/>
        <v>0</v>
      </c>
      <c r="F969" s="284">
        <f t="shared" si="9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2810</v>
      </c>
      <c r="B970" s="28"/>
      <c r="C970" s="275"/>
      <c r="D970" s="411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3"/>
      <c r="C971" s="413"/>
      <c r="D971" s="411" t="s">
        <v>135</v>
      </c>
      <c r="E971" s="50">
        <f t="shared" si="8"/>
        <v>6</v>
      </c>
      <c r="F971" s="284">
        <f t="shared" si="9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1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2618</v>
      </c>
      <c r="B973" s="28"/>
      <c r="C973" s="275"/>
      <c r="D973" s="411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0"/>
      <c r="D974" s="411" t="s">
        <v>137</v>
      </c>
      <c r="E974" s="50">
        <f t="shared" si="8"/>
        <v>3</v>
      </c>
      <c r="F974" s="284">
        <f t="shared" si="9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0"/>
      <c r="C975" s="410"/>
      <c r="D975" s="411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2636</v>
      </c>
      <c r="B976" s="28"/>
      <c r="C976" s="413"/>
      <c r="D976" s="411" t="s">
        <v>129</v>
      </c>
      <c r="E976" s="50">
        <f t="shared" si="8"/>
        <v>0</v>
      </c>
      <c r="F976" s="284">
        <f t="shared" si="9"/>
        <v>7</v>
      </c>
      <c r="H976" s="449">
        <v>7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3"/>
      <c r="C977" s="413"/>
      <c r="D977" s="411" t="s">
        <v>132</v>
      </c>
      <c r="E977" s="50">
        <f t="shared" si="8"/>
        <v>9</v>
      </c>
      <c r="F977" s="284">
        <f t="shared" si="9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2828</v>
      </c>
      <c r="B978" s="28"/>
      <c r="C978" s="275"/>
      <c r="D978" s="411" t="s">
        <v>129</v>
      </c>
      <c r="E978" s="50">
        <f t="shared" si="8"/>
        <v>0</v>
      </c>
      <c r="F978" s="284">
        <f t="shared" si="9"/>
        <v>51</v>
      </c>
      <c r="H978" s="449">
        <v>45</v>
      </c>
      <c r="I978" s="50">
        <v>2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2603</v>
      </c>
      <c r="B979" s="28"/>
      <c r="C979" s="275"/>
      <c r="D979" s="411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2655</v>
      </c>
      <c r="B980" s="28"/>
      <c r="C980" s="413"/>
      <c r="D980" s="411" t="s">
        <v>129</v>
      </c>
      <c r="E980" s="50">
        <f t="shared" si="8"/>
        <v>0</v>
      </c>
      <c r="F980" s="284">
        <f t="shared" si="9"/>
        <v>15</v>
      </c>
      <c r="I980" s="50">
        <v>4</v>
      </c>
      <c r="J980" s="50">
        <v>11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1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2565</v>
      </c>
      <c r="B982" s="413"/>
      <c r="C982" s="413"/>
      <c r="D982" s="411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2755</v>
      </c>
      <c r="B983" s="28"/>
      <c r="C983" s="413"/>
      <c r="D983" s="411" t="s">
        <v>129</v>
      </c>
      <c r="E983" s="50">
        <f t="shared" si="8"/>
        <v>14</v>
      </c>
      <c r="F983" s="284">
        <f t="shared" si="9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2110</v>
      </c>
      <c r="B984" s="28"/>
      <c r="C984" s="275"/>
      <c r="D984" s="411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0"/>
      <c r="D985" s="411" t="s">
        <v>137</v>
      </c>
      <c r="E985" s="50">
        <f t="shared" si="8"/>
        <v>11</v>
      </c>
      <c r="F985" s="284">
        <f t="shared" si="9"/>
        <v>17</v>
      </c>
      <c r="H985" s="50">
        <v>9</v>
      </c>
      <c r="I985" s="50">
        <v>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0"/>
      <c r="C986" s="410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3"/>
      <c r="C987" s="413"/>
      <c r="D987" s="411" t="s">
        <v>135</v>
      </c>
      <c r="E987" s="50">
        <f t="shared" si="8"/>
        <v>8</v>
      </c>
      <c r="F987" s="284">
        <f t="shared" si="9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0"/>
      <c r="C988" s="410"/>
      <c r="D988" s="1" t="s">
        <v>131</v>
      </c>
      <c r="E988" s="50">
        <f t="shared" si="8"/>
        <v>3</v>
      </c>
      <c r="F988" s="284">
        <f t="shared" si="9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3"/>
      <c r="C989" s="413"/>
      <c r="D989" s="411" t="s">
        <v>130</v>
      </c>
      <c r="E989" s="50">
        <f t="shared" si="8"/>
        <v>1</v>
      </c>
      <c r="F989" s="284">
        <f t="shared" si="9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1" t="s">
        <v>129</v>
      </c>
      <c r="E990" s="50">
        <f t="shared" si="8"/>
        <v>1</v>
      </c>
      <c r="F990" s="284">
        <f t="shared" si="9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2111</v>
      </c>
      <c r="B991" s="28"/>
      <c r="C991" s="413"/>
      <c r="D991" s="411" t="s">
        <v>129</v>
      </c>
      <c r="E991" s="50">
        <f t="shared" si="8"/>
        <v>0</v>
      </c>
      <c r="F991" s="284">
        <f t="shared" si="9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0"/>
      <c r="C992" s="410"/>
      <c r="D992" s="411" t="s">
        <v>140</v>
      </c>
      <c r="E992" s="50">
        <f t="shared" si="8"/>
        <v>32</v>
      </c>
      <c r="F992" s="284">
        <f t="shared" si="9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3099</v>
      </c>
      <c r="B993" s="28"/>
      <c r="C993" s="275"/>
      <c r="D993" s="411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2090</v>
      </c>
      <c r="B994" s="413"/>
      <c r="C994" s="413"/>
      <c r="D994" s="411" t="s">
        <v>132</v>
      </c>
      <c r="E994" s="50">
        <f t="shared" si="8"/>
        <v>5</v>
      </c>
      <c r="F994" s="284">
        <f t="shared" si="9"/>
        <v>26</v>
      </c>
      <c r="H994" s="50">
        <v>1</v>
      </c>
      <c r="I994" s="50">
        <v>20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0"/>
      <c r="C995" s="410"/>
      <c r="D995" s="411" t="s">
        <v>136</v>
      </c>
      <c r="E995" s="50">
        <f t="shared" si="8"/>
        <v>11</v>
      </c>
      <c r="F995" s="284">
        <f t="shared" si="9"/>
        <v>90</v>
      </c>
      <c r="H995" s="449">
        <v>73</v>
      </c>
      <c r="I995" s="50">
        <v>9</v>
      </c>
      <c r="J995" s="50">
        <v>8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3"/>
      <c r="D996" s="411" t="s">
        <v>129</v>
      </c>
      <c r="E996" s="50">
        <f t="shared" si="8"/>
        <v>1</v>
      </c>
      <c r="F996" s="284">
        <f t="shared" si="9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0"/>
      <c r="C997" s="410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0"/>
      <c r="C998" s="410"/>
      <c r="D998" s="411" t="s">
        <v>133</v>
      </c>
      <c r="E998" s="50">
        <f t="shared" si="8"/>
        <v>42</v>
      </c>
      <c r="F998" s="284">
        <f t="shared" si="9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2858</v>
      </c>
      <c r="B999" s="28"/>
      <c r="C999" s="275"/>
      <c r="D999" s="411" t="s">
        <v>129</v>
      </c>
      <c r="E999" s="50">
        <f t="shared" si="8"/>
        <v>0</v>
      </c>
      <c r="F999" s="284">
        <f t="shared" si="9"/>
        <v>12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0"/>
      <c r="C1000" s="410"/>
      <c r="D1000" s="411" t="s">
        <v>136</v>
      </c>
      <c r="E1000" s="50">
        <f t="shared" si="8"/>
        <v>16</v>
      </c>
      <c r="F1000" s="284">
        <f t="shared" si="9"/>
        <v>130</v>
      </c>
      <c r="G1000" s="50">
        <v>30</v>
      </c>
      <c r="H1000" s="50">
        <v>33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2339</v>
      </c>
      <c r="B1001" s="28"/>
      <c r="C1001" s="275"/>
      <c r="D1001" s="411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0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2725</v>
      </c>
      <c r="B1002" s="413"/>
      <c r="C1002" s="413"/>
      <c r="D1002" s="411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2870</v>
      </c>
      <c r="B1003" s="28"/>
      <c r="C1003" s="413"/>
      <c r="D1003" s="411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0"/>
      <c r="C1004" s="410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0"/>
      <c r="D1005" s="411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0"/>
      <c r="C1006" s="410"/>
      <c r="D1006" s="1" t="s">
        <v>131</v>
      </c>
      <c r="E1006" s="50">
        <f t="shared" si="10"/>
        <v>4</v>
      </c>
      <c r="F1006" s="284">
        <f t="shared" si="11"/>
        <v>34</v>
      </c>
      <c r="H1006" s="50">
        <v>14</v>
      </c>
      <c r="I1006" s="50">
        <v>11</v>
      </c>
      <c r="J1006" s="50">
        <v>9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0"/>
      <c r="D1007" s="411" t="s">
        <v>134</v>
      </c>
      <c r="E1007" s="50">
        <f t="shared" si="10"/>
        <v>5</v>
      </c>
      <c r="F1007" s="284">
        <f t="shared" si="11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3139</v>
      </c>
      <c r="B1008" s="413"/>
      <c r="C1008" s="413"/>
      <c r="D1008" s="411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2820</v>
      </c>
      <c r="B1009" s="28"/>
      <c r="C1009" s="413"/>
      <c r="D1009" s="411" t="s">
        <v>129</v>
      </c>
      <c r="E1009" s="50">
        <f t="shared" si="10"/>
        <v>0</v>
      </c>
      <c r="F1009" s="284">
        <f t="shared" si="11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1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0"/>
      <c r="D1011" s="411" t="s">
        <v>139</v>
      </c>
      <c r="E1011" s="50">
        <f t="shared" si="10"/>
        <v>48</v>
      </c>
      <c r="F1011" s="284">
        <f t="shared" si="11"/>
        <v>124</v>
      </c>
      <c r="G1011" s="50">
        <v>31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2112</v>
      </c>
      <c r="B1012" s="413"/>
      <c r="C1012" s="413"/>
      <c r="D1012" s="411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3"/>
      <c r="C1013" s="413"/>
      <c r="D1013" s="411" t="s">
        <v>130</v>
      </c>
      <c r="E1013" s="50">
        <f t="shared" si="10"/>
        <v>11</v>
      </c>
      <c r="F1013" s="284">
        <f t="shared" si="11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1" t="s">
        <v>129</v>
      </c>
      <c r="E1014" s="50">
        <f t="shared" si="10"/>
        <v>0</v>
      </c>
      <c r="F1014" s="284">
        <f t="shared" si="11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1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2852</v>
      </c>
      <c r="B1016" s="28"/>
      <c r="C1016" s="275"/>
      <c r="D1016" s="411" t="s">
        <v>129</v>
      </c>
      <c r="E1016" s="50">
        <f t="shared" si="10"/>
        <v>0</v>
      </c>
      <c r="F1016" s="284">
        <f t="shared" si="11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2113</v>
      </c>
      <c r="B1017" s="28"/>
      <c r="C1017" s="275"/>
      <c r="D1017" s="411" t="s">
        <v>129</v>
      </c>
      <c r="E1017" s="50">
        <f t="shared" si="10"/>
        <v>0</v>
      </c>
      <c r="F1017" s="284">
        <f t="shared" si="11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2835</v>
      </c>
      <c r="B1018" s="413"/>
      <c r="C1018" s="413"/>
      <c r="D1018" s="411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0"/>
      <c r="C1019" s="410"/>
      <c r="D1019" s="1" t="s">
        <v>131</v>
      </c>
      <c r="E1019" s="50">
        <f t="shared" si="10"/>
        <v>6</v>
      </c>
      <c r="F1019" s="284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2114</v>
      </c>
      <c r="B1020" s="28"/>
      <c r="C1020" s="275"/>
      <c r="D1020" s="411" t="s">
        <v>129</v>
      </c>
      <c r="E1020" s="50">
        <f t="shared" si="10"/>
        <v>0</v>
      </c>
      <c r="F1020" s="284">
        <f t="shared" si="11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3"/>
      <c r="C1021" s="413"/>
      <c r="D1021" s="411" t="s">
        <v>130</v>
      </c>
      <c r="E1021" s="50">
        <f t="shared" si="10"/>
        <v>5</v>
      </c>
      <c r="F1021" s="284">
        <f t="shared" si="11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2666</v>
      </c>
      <c r="B1022" s="28"/>
      <c r="C1022" s="275"/>
      <c r="D1022" s="411" t="s">
        <v>129</v>
      </c>
      <c r="E1022" s="50">
        <f t="shared" si="10"/>
        <v>0</v>
      </c>
      <c r="F1022" s="284">
        <f t="shared" si="11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2334</v>
      </c>
      <c r="B1023" s="28"/>
      <c r="C1023" s="275"/>
      <c r="D1023" s="411" t="s">
        <v>129</v>
      </c>
      <c r="E1023" s="50">
        <f t="shared" si="10"/>
        <v>0</v>
      </c>
      <c r="F1023" s="284">
        <f t="shared" si="11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2115</v>
      </c>
      <c r="B1024" s="413"/>
      <c r="C1024" s="413"/>
      <c r="D1024" s="411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1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2616</v>
      </c>
      <c r="B1026" s="28"/>
      <c r="C1026" s="275"/>
      <c r="D1026" s="411" t="s">
        <v>129</v>
      </c>
      <c r="E1026" s="50">
        <f t="shared" si="10"/>
        <v>0</v>
      </c>
      <c r="F1026" s="284">
        <f t="shared" si="11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2825</v>
      </c>
      <c r="B1027" s="28"/>
      <c r="C1027" s="275"/>
      <c r="D1027" s="411" t="s">
        <v>129</v>
      </c>
      <c r="E1027" s="50">
        <f t="shared" si="10"/>
        <v>0</v>
      </c>
      <c r="F1027" s="284">
        <f t="shared" si="11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2800</v>
      </c>
      <c r="B1028" s="28"/>
      <c r="C1028" s="275"/>
      <c r="D1028" s="411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2060</v>
      </c>
      <c r="B1029" s="28"/>
      <c r="C1029" s="275"/>
      <c r="D1029" s="411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2116</v>
      </c>
      <c r="B1030" s="28"/>
      <c r="C1030" s="275"/>
      <c r="D1030" s="411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1842</v>
      </c>
      <c r="B1031" s="28"/>
      <c r="C1031" s="413"/>
      <c r="D1031" s="411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2709</v>
      </c>
      <c r="B1032" s="28"/>
      <c r="C1032" s="275"/>
      <c r="D1032" s="411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3"/>
      <c r="D1033" s="411" t="s">
        <v>129</v>
      </c>
      <c r="E1033" s="50">
        <f t="shared" si="10"/>
        <v>0</v>
      </c>
      <c r="F1033" s="284">
        <f t="shared" si="11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2728</v>
      </c>
      <c r="B1034" s="28"/>
      <c r="C1034" s="275"/>
      <c r="D1034" s="411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2117</v>
      </c>
      <c r="B1035" s="28"/>
      <c r="C1035" s="413"/>
      <c r="D1035" s="411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2724</v>
      </c>
      <c r="B1036" s="28"/>
      <c r="C1036" s="275"/>
      <c r="D1036" s="411" t="s">
        <v>129</v>
      </c>
      <c r="E1036" s="50">
        <f t="shared" si="10"/>
        <v>0</v>
      </c>
      <c r="F1036" s="284">
        <f t="shared" si="11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2608</v>
      </c>
      <c r="B1037" s="413"/>
      <c r="C1037" s="413"/>
      <c r="D1037" s="411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3"/>
      <c r="C1038" s="413"/>
      <c r="D1038" s="411" t="s">
        <v>130</v>
      </c>
      <c r="E1038" s="50">
        <f t="shared" si="10"/>
        <v>3</v>
      </c>
      <c r="F1038" s="284">
        <f t="shared" si="11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2834</v>
      </c>
      <c r="B1039" s="28"/>
      <c r="C1039" s="275"/>
      <c r="D1039" s="411" t="s">
        <v>129</v>
      </c>
      <c r="E1039" s="50">
        <f t="shared" si="10"/>
        <v>18</v>
      </c>
      <c r="F1039" s="284">
        <f t="shared" si="11"/>
        <v>216</v>
      </c>
      <c r="H1039" s="50">
        <v>75</v>
      </c>
      <c r="I1039" s="50">
        <v>136</v>
      </c>
      <c r="J1039" s="50">
        <v>5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2553</v>
      </c>
      <c r="B1040" s="28"/>
      <c r="C1040" s="275"/>
      <c r="D1040" s="411" t="s">
        <v>129</v>
      </c>
      <c r="E1040" s="50">
        <f t="shared" si="10"/>
        <v>0</v>
      </c>
      <c r="F1040" s="284">
        <f t="shared" si="11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0"/>
      <c r="C1041" s="410"/>
      <c r="D1041" s="411" t="s">
        <v>140</v>
      </c>
      <c r="E1041" s="50">
        <f t="shared" si="10"/>
        <v>43</v>
      </c>
      <c r="F1041" s="284">
        <f t="shared" si="11"/>
        <v>259</v>
      </c>
      <c r="G1041" s="50">
        <v>68</v>
      </c>
      <c r="H1041" s="50">
        <v>85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2527</v>
      </c>
      <c r="B1042" s="28"/>
      <c r="C1042" s="275"/>
      <c r="D1042" s="411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2819</v>
      </c>
      <c r="B1043" s="28"/>
      <c r="C1043" s="275"/>
      <c r="D1043" s="411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3"/>
      <c r="C1044" s="413"/>
      <c r="D1044" s="411" t="s">
        <v>135</v>
      </c>
      <c r="E1044" s="50">
        <f t="shared" si="10"/>
        <v>3</v>
      </c>
      <c r="F1044" s="284">
        <f t="shared" si="11"/>
        <v>70</v>
      </c>
      <c r="G1044" s="50">
        <v>36</v>
      </c>
      <c r="H1044" s="50">
        <v>10</v>
      </c>
      <c r="I1044" s="50">
        <v>15</v>
      </c>
      <c r="J1044" s="50">
        <v>9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3"/>
      <c r="C1045" s="413"/>
      <c r="D1045" s="411" t="s">
        <v>130</v>
      </c>
      <c r="E1045" s="50">
        <f t="shared" si="10"/>
        <v>1</v>
      </c>
      <c r="F1045" s="284">
        <f t="shared" si="11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0"/>
      <c r="D1046" s="411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2552</v>
      </c>
      <c r="B1047" s="28"/>
      <c r="C1047" s="275"/>
      <c r="D1047" s="411" t="s">
        <v>129</v>
      </c>
      <c r="E1047" s="50">
        <f t="shared" si="10"/>
        <v>0</v>
      </c>
      <c r="F1047" s="284">
        <f t="shared" si="11"/>
        <v>7</v>
      </c>
      <c r="I1047" s="50">
        <v>4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2599</v>
      </c>
      <c r="B1048" s="28"/>
      <c r="C1048" s="275"/>
      <c r="D1048" s="411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1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3"/>
      <c r="C1050" s="413"/>
      <c r="D1050" s="411" t="s">
        <v>130</v>
      </c>
      <c r="E1050" s="50">
        <f t="shared" si="10"/>
        <v>2</v>
      </c>
      <c r="F1050" s="284">
        <f t="shared" si="11"/>
        <v>19</v>
      </c>
      <c r="I1050" s="50">
        <v>15</v>
      </c>
      <c r="J1050" s="50">
        <v>4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0"/>
      <c r="C1051" s="410"/>
      <c r="D1051" s="411" t="s">
        <v>136</v>
      </c>
      <c r="E1051" s="50">
        <f t="shared" si="10"/>
        <v>6</v>
      </c>
      <c r="F1051" s="284">
        <f t="shared" si="11"/>
        <v>96</v>
      </c>
      <c r="G1051" s="50">
        <v>30</v>
      </c>
      <c r="H1051" s="50">
        <v>24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3"/>
      <c r="C1052" s="413"/>
      <c r="D1052" s="411" t="s">
        <v>130</v>
      </c>
      <c r="E1052" s="50">
        <f t="shared" si="10"/>
        <v>2</v>
      </c>
      <c r="F1052" s="284">
        <f t="shared" si="11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2860</v>
      </c>
      <c r="B1053" s="28"/>
      <c r="C1053" s="275"/>
      <c r="D1053" s="411" t="s">
        <v>129</v>
      </c>
      <c r="E1053" s="50">
        <f t="shared" si="10"/>
        <v>0</v>
      </c>
      <c r="F1053" s="284">
        <f t="shared" si="11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2661</v>
      </c>
      <c r="B1054" s="413"/>
      <c r="C1054" s="413"/>
      <c r="D1054" s="411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0"/>
      <c r="D1055" s="411" t="s">
        <v>137</v>
      </c>
      <c r="E1055" s="50">
        <f t="shared" si="10"/>
        <v>35</v>
      </c>
      <c r="F1055" s="284">
        <f t="shared" si="11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0"/>
      <c r="D1056" s="411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2576</v>
      </c>
      <c r="B1057" s="28"/>
      <c r="C1057" s="275"/>
      <c r="D1057" s="411" t="s">
        <v>129</v>
      </c>
      <c r="E1057" s="50">
        <f t="shared" si="10"/>
        <v>0</v>
      </c>
      <c r="F1057" s="284">
        <f t="shared" si="11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1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1" t="s">
        <v>129</v>
      </c>
      <c r="E1059" s="50">
        <f t="shared" si="10"/>
        <v>1</v>
      </c>
      <c r="F1059" s="284">
        <f t="shared" si="11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3"/>
      <c r="C1060" s="413"/>
      <c r="D1060" s="411" t="s">
        <v>135</v>
      </c>
      <c r="E1060" s="50">
        <f t="shared" si="10"/>
        <v>11</v>
      </c>
      <c r="F1060" s="284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1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2710</v>
      </c>
      <c r="B1062" s="28"/>
      <c r="C1062" s="275"/>
      <c r="D1062" s="411" t="s">
        <v>129</v>
      </c>
      <c r="E1062" s="50">
        <f t="shared" si="10"/>
        <v>0</v>
      </c>
      <c r="F1062" s="284">
        <f t="shared" si="11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3"/>
      <c r="C1063" s="413"/>
      <c r="D1063" s="411" t="s">
        <v>132</v>
      </c>
      <c r="E1063" s="50">
        <f t="shared" si="10"/>
        <v>9</v>
      </c>
      <c r="F1063" s="284">
        <f t="shared" si="11"/>
        <v>104</v>
      </c>
      <c r="G1063" s="50">
        <v>71</v>
      </c>
      <c r="H1063" s="50">
        <v>33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3"/>
      <c r="C1064" s="413"/>
      <c r="D1064" s="411" t="s">
        <v>132</v>
      </c>
      <c r="E1064" s="50">
        <f t="shared" si="10"/>
        <v>3</v>
      </c>
      <c r="F1064" s="284">
        <f t="shared" si="11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2521</v>
      </c>
      <c r="B1065" s="28"/>
      <c r="C1065" s="275"/>
      <c r="D1065" s="411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0"/>
      <c r="C1066" s="410"/>
      <c r="D1066" s="411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2650</v>
      </c>
      <c r="B1067" s="410"/>
      <c r="C1067" s="410"/>
      <c r="D1067" s="1" t="s">
        <v>131</v>
      </c>
      <c r="E1067" s="50">
        <f t="shared" si="12"/>
        <v>4</v>
      </c>
      <c r="F1067" s="284">
        <f t="shared" si="13"/>
        <v>413</v>
      </c>
      <c r="G1067" s="50">
        <v>101</v>
      </c>
      <c r="H1067" s="50">
        <v>175</v>
      </c>
      <c r="I1067" s="50">
        <v>75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3"/>
      <c r="C1068" s="413"/>
      <c r="D1068" s="411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2749</v>
      </c>
      <c r="B1069" s="28"/>
      <c r="C1069" s="275"/>
      <c r="D1069" s="411" t="s">
        <v>129</v>
      </c>
      <c r="E1069" s="50">
        <f t="shared" si="12"/>
        <v>0</v>
      </c>
      <c r="F1069" s="284">
        <f t="shared" si="13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3"/>
      <c r="D1070" s="411" t="s">
        <v>129</v>
      </c>
      <c r="E1070" s="50">
        <f t="shared" si="12"/>
        <v>1</v>
      </c>
      <c r="F1070" s="284">
        <f t="shared" si="13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2808</v>
      </c>
      <c r="B1071" s="28"/>
      <c r="C1071" s="275"/>
      <c r="D1071" s="411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2680</v>
      </c>
      <c r="B1072" s="28"/>
      <c r="C1072" s="275"/>
      <c r="D1072" s="411" t="s">
        <v>129</v>
      </c>
      <c r="E1072" s="50">
        <f t="shared" si="12"/>
        <v>1</v>
      </c>
      <c r="F1072" s="284">
        <f t="shared" si="13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2684</v>
      </c>
      <c r="B1073" s="28"/>
      <c r="C1073" s="275"/>
      <c r="D1073" s="411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1" t="s">
        <v>129</v>
      </c>
      <c r="E1074" s="50">
        <f t="shared" si="12"/>
        <v>1</v>
      </c>
      <c r="F1074" s="284">
        <f t="shared" si="13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0"/>
      <c r="C1075" s="410"/>
      <c r="D1075" s="411" t="s">
        <v>140</v>
      </c>
      <c r="E1075" s="50">
        <f t="shared" si="12"/>
        <v>11</v>
      </c>
      <c r="F1075" s="284">
        <f t="shared" si="13"/>
        <v>36</v>
      </c>
      <c r="H1075" s="50">
        <v>20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0"/>
      <c r="D1076" s="411" t="s">
        <v>134</v>
      </c>
      <c r="E1076" s="50">
        <f t="shared" si="12"/>
        <v>8</v>
      </c>
      <c r="F1076" s="284">
        <f t="shared" si="13"/>
        <v>91</v>
      </c>
      <c r="H1076" s="50">
        <v>13</v>
      </c>
      <c r="I1076" s="50">
        <v>27</v>
      </c>
      <c r="J1076" s="50">
        <v>51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2053</v>
      </c>
      <c r="B1077" s="413"/>
      <c r="C1077" s="413"/>
      <c r="D1077" s="411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2785</v>
      </c>
      <c r="B1078" s="410"/>
      <c r="C1078" s="410"/>
      <c r="D1078" s="1" t="s">
        <v>131</v>
      </c>
      <c r="E1078" s="50">
        <f t="shared" si="12"/>
        <v>11</v>
      </c>
      <c r="F1078" s="284">
        <f t="shared" si="13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2118</v>
      </c>
      <c r="B1079" s="28"/>
      <c r="C1079" s="275"/>
      <c r="D1079" s="411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2"/>
      <c r="C1080" s="410"/>
      <c r="D1080" s="411" t="s">
        <v>139</v>
      </c>
      <c r="E1080" s="50">
        <f t="shared" si="12"/>
        <v>16</v>
      </c>
      <c r="F1080" s="284">
        <f t="shared" si="13"/>
        <v>163</v>
      </c>
      <c r="H1080" s="50">
        <v>92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2"/>
      <c r="C1081" s="410"/>
      <c r="D1081" s="411" t="s">
        <v>139</v>
      </c>
      <c r="E1081" s="50">
        <f t="shared" si="12"/>
        <v>21</v>
      </c>
      <c r="F1081" s="284">
        <f t="shared" si="13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2313</v>
      </c>
      <c r="B1082" s="413"/>
      <c r="C1082" s="413"/>
      <c r="D1082" s="411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0"/>
      <c r="C1083" s="410"/>
      <c r="D1083" s="411" t="s">
        <v>136</v>
      </c>
      <c r="E1083" s="50">
        <f t="shared" si="12"/>
        <v>40</v>
      </c>
      <c r="F1083" s="284">
        <f t="shared" si="13"/>
        <v>330</v>
      </c>
      <c r="H1083" s="50">
        <v>214</v>
      </c>
      <c r="I1083" s="50">
        <v>53</v>
      </c>
      <c r="J1083" s="50">
        <v>63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0"/>
      <c r="C1084" s="410"/>
      <c r="D1084" s="411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1" t="s">
        <v>129</v>
      </c>
      <c r="E1085" s="50">
        <f t="shared" si="12"/>
        <v>7</v>
      </c>
      <c r="F1085" s="284">
        <f t="shared" si="13"/>
        <v>0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0"/>
      <c r="C1086" s="410"/>
      <c r="D1086" s="411" t="s">
        <v>136</v>
      </c>
      <c r="E1086" s="50">
        <f t="shared" si="12"/>
        <v>14</v>
      </c>
      <c r="F1086" s="284">
        <f t="shared" si="13"/>
        <v>35</v>
      </c>
      <c r="H1086" s="50">
        <v>6</v>
      </c>
      <c r="I1086" s="50">
        <v>1</v>
      </c>
      <c r="J1086" s="50">
        <v>28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2830</v>
      </c>
      <c r="B1087" s="28"/>
      <c r="C1087" s="275"/>
      <c r="D1087" s="411" t="s">
        <v>129</v>
      </c>
      <c r="E1087" s="50">
        <f t="shared" si="12"/>
        <v>1</v>
      </c>
      <c r="F1087" s="284">
        <f t="shared" si="13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1" t="s">
        <v>130</v>
      </c>
      <c r="E1088" s="50">
        <f t="shared" si="12"/>
        <v>1</v>
      </c>
      <c r="F1088" s="284">
        <f t="shared" si="13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2315</v>
      </c>
      <c r="B1089" s="28"/>
      <c r="C1089" s="275"/>
      <c r="D1089" s="411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0"/>
      <c r="D1090" s="411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2096</v>
      </c>
      <c r="B1091" s="410"/>
      <c r="C1091" s="410"/>
      <c r="D1091" s="1" t="s">
        <v>131</v>
      </c>
      <c r="E1091" s="50">
        <f t="shared" si="12"/>
        <v>4</v>
      </c>
      <c r="F1091" s="284">
        <f t="shared" si="13"/>
        <v>2</v>
      </c>
      <c r="G1091" s="50">
        <v>1</v>
      </c>
      <c r="I1091" s="50">
        <v>1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2715</v>
      </c>
      <c r="B1092" s="28"/>
      <c r="C1092" s="275"/>
      <c r="D1092" s="411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2626</v>
      </c>
      <c r="B1093" s="28"/>
      <c r="C1093" s="275"/>
      <c r="D1093" s="411" t="s">
        <v>129</v>
      </c>
      <c r="E1093" s="50">
        <f t="shared" si="12"/>
        <v>0</v>
      </c>
      <c r="F1093" s="284">
        <f t="shared" si="13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0"/>
      <c r="D1094" s="411" t="s">
        <v>137</v>
      </c>
      <c r="E1094" s="50">
        <f t="shared" si="12"/>
        <v>2</v>
      </c>
      <c r="F1094" s="284">
        <f t="shared" si="13"/>
        <v>11</v>
      </c>
      <c r="G1094" s="50">
        <v>3</v>
      </c>
      <c r="H1094" s="449">
        <v>5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3"/>
      <c r="D1095" s="411" t="s">
        <v>129</v>
      </c>
      <c r="E1095" s="50">
        <f t="shared" si="12"/>
        <v>1</v>
      </c>
      <c r="F1095" s="284">
        <f t="shared" si="13"/>
        <v>43</v>
      </c>
      <c r="H1095" s="50">
        <v>24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2645</v>
      </c>
      <c r="B1096" s="28"/>
      <c r="C1096" s="275"/>
      <c r="D1096" s="411" t="s">
        <v>129</v>
      </c>
      <c r="E1096" s="50">
        <f t="shared" si="12"/>
        <v>0</v>
      </c>
      <c r="F1096" s="284">
        <f t="shared" si="13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2743</v>
      </c>
      <c r="B1097" s="28"/>
      <c r="C1097" s="275"/>
      <c r="D1097" s="411" t="s">
        <v>129</v>
      </c>
      <c r="E1097" s="50">
        <f t="shared" si="12"/>
        <v>0</v>
      </c>
      <c r="F1097" s="284">
        <f t="shared" si="13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2119</v>
      </c>
      <c r="B1098" s="28"/>
      <c r="C1098" s="275"/>
      <c r="D1098" s="411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3"/>
      <c r="C1099" s="413"/>
      <c r="D1099" s="411" t="s">
        <v>130</v>
      </c>
      <c r="E1099" s="50">
        <f t="shared" si="12"/>
        <v>3</v>
      </c>
      <c r="F1099" s="284">
        <f t="shared" si="13"/>
        <v>53</v>
      </c>
      <c r="G1099" s="50">
        <v>50</v>
      </c>
      <c r="H1099" s="50">
        <v>3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3"/>
      <c r="C1100" s="413"/>
      <c r="D1100" s="411" t="s">
        <v>132</v>
      </c>
      <c r="E1100" s="50">
        <f t="shared" si="12"/>
        <v>1</v>
      </c>
      <c r="F1100" s="284">
        <f t="shared" si="13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2854</v>
      </c>
      <c r="B1101" s="28"/>
      <c r="C1101" s="275"/>
      <c r="D1101" s="411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2639</v>
      </c>
      <c r="B1102" s="28"/>
      <c r="C1102" s="275"/>
      <c r="D1102" s="411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2120</v>
      </c>
      <c r="B1103" s="28"/>
      <c r="C1103" s="275"/>
      <c r="D1103" s="411" t="s">
        <v>129</v>
      </c>
      <c r="E1103" s="50">
        <f t="shared" si="12"/>
        <v>0</v>
      </c>
      <c r="F1103" s="284">
        <f t="shared" si="13"/>
        <v>0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3"/>
      <c r="C1104" s="413"/>
      <c r="D1104" s="411" t="s">
        <v>130</v>
      </c>
      <c r="E1104" s="50">
        <f t="shared" si="12"/>
        <v>11</v>
      </c>
      <c r="F1104" s="284">
        <f t="shared" si="13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3084</v>
      </c>
      <c r="B1105" s="28"/>
      <c r="C1105" s="275"/>
      <c r="D1105" s="411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2646</v>
      </c>
      <c r="B1106" s="28"/>
      <c r="C1106" s="275"/>
      <c r="D1106" s="411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2328</v>
      </c>
      <c r="B1107" s="28"/>
      <c r="C1107" s="275"/>
      <c r="D1107" s="411" t="s">
        <v>129</v>
      </c>
      <c r="E1107" s="50">
        <f t="shared" si="12"/>
        <v>0</v>
      </c>
      <c r="F1107" s="284">
        <f t="shared" si="13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3083</v>
      </c>
      <c r="B1108" s="28"/>
      <c r="C1108" s="275"/>
      <c r="D1108" s="411" t="s">
        <v>129</v>
      </c>
      <c r="E1108" s="50">
        <f t="shared" si="12"/>
        <v>0</v>
      </c>
      <c r="F1108" s="284">
        <f t="shared" si="13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2121</v>
      </c>
      <c r="B1109" s="28"/>
      <c r="C1109" s="275"/>
      <c r="D1109" s="411" t="s">
        <v>129</v>
      </c>
      <c r="E1109" s="50">
        <f t="shared" si="12"/>
        <v>0</v>
      </c>
      <c r="F1109" s="284">
        <f t="shared" si="13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1" t="s">
        <v>129</v>
      </c>
      <c r="E1110" s="50">
        <f t="shared" si="12"/>
        <v>3</v>
      </c>
      <c r="F1110" s="284">
        <f t="shared" si="13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0"/>
      <c r="D1111" s="411" t="s">
        <v>134</v>
      </c>
      <c r="E1111" s="50">
        <f t="shared" si="12"/>
        <v>6</v>
      </c>
      <c r="F1111" s="284">
        <f t="shared" si="13"/>
        <v>272</v>
      </c>
      <c r="G1111" s="50">
        <v>20</v>
      </c>
      <c r="H1111" s="50">
        <v>207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1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0"/>
      <c r="C1113" s="410"/>
      <c r="D1113" s="411" t="s">
        <v>140</v>
      </c>
      <c r="E1113" s="50">
        <f t="shared" si="12"/>
        <v>80</v>
      </c>
      <c r="F1113" s="284">
        <f t="shared" si="13"/>
        <v>165</v>
      </c>
      <c r="G1113" s="50">
        <v>12</v>
      </c>
      <c r="H1113" s="50">
        <v>77</v>
      </c>
      <c r="I1113" s="50">
        <v>65</v>
      </c>
      <c r="J1113" s="50">
        <v>11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3"/>
      <c r="C1114" s="413"/>
      <c r="D1114" s="411" t="s">
        <v>130</v>
      </c>
      <c r="E1114" s="50">
        <f t="shared" si="12"/>
        <v>2</v>
      </c>
      <c r="F1114" s="284">
        <f t="shared" si="13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2630</v>
      </c>
      <c r="B1115" s="410"/>
      <c r="C1115" s="410"/>
      <c r="D1115" s="1" t="s">
        <v>131</v>
      </c>
      <c r="E1115" s="50">
        <f t="shared" si="12"/>
        <v>3</v>
      </c>
      <c r="F1115" s="284">
        <f t="shared" si="13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3115</v>
      </c>
      <c r="B1116" s="28"/>
      <c r="C1116" s="275"/>
      <c r="D1116" s="411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2818</v>
      </c>
      <c r="B1117" s="28"/>
      <c r="C1117" s="275"/>
      <c r="D1117" s="411" t="s">
        <v>129</v>
      </c>
      <c r="E1117" s="50">
        <f t="shared" si="12"/>
        <v>0</v>
      </c>
      <c r="F1117" s="284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2122</v>
      </c>
      <c r="B1118" s="28"/>
      <c r="C1118" s="275"/>
      <c r="D1118" s="411" t="s">
        <v>129</v>
      </c>
      <c r="E1118" s="50">
        <f t="shared" si="12"/>
        <v>0</v>
      </c>
      <c r="F1118" s="284">
        <f t="shared" si="13"/>
        <v>0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3103</v>
      </c>
      <c r="B1119" s="28"/>
      <c r="C1119" s="275"/>
      <c r="D1119" s="411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2059</v>
      </c>
      <c r="B1120" s="206"/>
      <c r="C1120" s="275"/>
      <c r="D1120" s="411" t="s">
        <v>130</v>
      </c>
      <c r="E1120" s="50">
        <f t="shared" si="12"/>
        <v>15</v>
      </c>
      <c r="F1120" s="284">
        <f t="shared" si="13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2078</v>
      </c>
      <c r="B1121" s="410"/>
      <c r="C1121" s="410"/>
      <c r="D1121" s="411" t="s">
        <v>136</v>
      </c>
      <c r="E1121" s="50">
        <f t="shared" si="12"/>
        <v>33</v>
      </c>
      <c r="F1121" s="284">
        <f t="shared" si="13"/>
        <v>211</v>
      </c>
      <c r="G1121" s="50">
        <v>130</v>
      </c>
      <c r="H1121" s="50">
        <v>66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1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2737</v>
      </c>
      <c r="B1123" s="28"/>
      <c r="C1123" s="275"/>
      <c r="D1123" s="411" t="s">
        <v>129</v>
      </c>
      <c r="E1123" s="50">
        <f t="shared" si="12"/>
        <v>0</v>
      </c>
      <c r="F1123" s="284">
        <f t="shared" si="13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0"/>
      <c r="C1124" s="410"/>
      <c r="D1124" s="411" t="s">
        <v>136</v>
      </c>
      <c r="E1124" s="50">
        <f t="shared" si="12"/>
        <v>17</v>
      </c>
      <c r="F1124" s="284">
        <f t="shared" si="13"/>
        <v>434</v>
      </c>
      <c r="G1124" s="50">
        <v>26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2554</v>
      </c>
      <c r="B1125" s="28"/>
      <c r="C1125" s="275"/>
      <c r="D1125" s="411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1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2796</v>
      </c>
      <c r="B1127" s="28"/>
      <c r="C1127" s="275"/>
      <c r="D1127" s="411" t="s">
        <v>129</v>
      </c>
      <c r="E1127" s="50">
        <f t="shared" si="12"/>
        <v>0</v>
      </c>
      <c r="F1127" s="284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2591</v>
      </c>
      <c r="B1128" s="28"/>
      <c r="C1128" s="275"/>
      <c r="D1128" s="411" t="s">
        <v>129</v>
      </c>
      <c r="E1128" s="50">
        <f t="shared" si="12"/>
        <v>0</v>
      </c>
      <c r="F1128" s="284">
        <f t="shared" si="13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2592</v>
      </c>
      <c r="B1129" s="28"/>
      <c r="C1129" s="275"/>
      <c r="D1129" s="411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0"/>
      <c r="D1130" s="411" t="s">
        <v>134</v>
      </c>
      <c r="E1130" s="50">
        <f t="shared" si="14"/>
        <v>7</v>
      </c>
      <c r="F1130" s="284">
        <f t="shared" si="15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3"/>
      <c r="C1131" s="413"/>
      <c r="D1131" s="411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2620</v>
      </c>
      <c r="B1132" s="28"/>
      <c r="C1132" s="275"/>
      <c r="D1132" s="411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0"/>
      <c r="C1133" s="410"/>
      <c r="D1133" s="411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2846</v>
      </c>
      <c r="B1134" s="28"/>
      <c r="C1134" s="275"/>
      <c r="D1134" s="411" t="s">
        <v>129</v>
      </c>
      <c r="E1134" s="50">
        <f t="shared" si="14"/>
        <v>5</v>
      </c>
      <c r="F1134" s="284">
        <f t="shared" si="15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0"/>
      <c r="D1135" s="411" t="s">
        <v>134</v>
      </c>
      <c r="E1135" s="50">
        <f t="shared" si="14"/>
        <v>2</v>
      </c>
      <c r="F1135" s="284">
        <f t="shared" si="15"/>
        <v>99</v>
      </c>
      <c r="H1135" s="50">
        <v>40</v>
      </c>
      <c r="I1135" s="50">
        <v>34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0"/>
      <c r="D1136" s="411" t="s">
        <v>134</v>
      </c>
      <c r="E1136" s="50">
        <f t="shared" si="14"/>
        <v>4</v>
      </c>
      <c r="F1136" s="284">
        <f t="shared" si="15"/>
        <v>10</v>
      </c>
      <c r="G1136" s="50">
        <v>1</v>
      </c>
      <c r="H1136" s="50">
        <v>4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2775</v>
      </c>
      <c r="B1137" s="28"/>
      <c r="C1137" s="275"/>
      <c r="D1137" s="411" t="s">
        <v>129</v>
      </c>
      <c r="E1137" s="50">
        <f t="shared" si="14"/>
        <v>1</v>
      </c>
      <c r="F1137" s="284">
        <f t="shared" si="15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3104</v>
      </c>
      <c r="B1138" s="28"/>
      <c r="C1138" s="413"/>
      <c r="D1138" s="411" t="s">
        <v>129</v>
      </c>
      <c r="E1138" s="50">
        <f t="shared" si="14"/>
        <v>0</v>
      </c>
      <c r="F1138" s="284">
        <f t="shared" si="15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0"/>
      <c r="C1139" s="410"/>
      <c r="D1139" s="411" t="s">
        <v>136</v>
      </c>
      <c r="E1139" s="50">
        <f t="shared" si="14"/>
        <v>35</v>
      </c>
      <c r="F1139" s="284">
        <f t="shared" si="15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2832</v>
      </c>
      <c r="B1140" s="28"/>
      <c r="C1140" s="275"/>
      <c r="D1140" s="411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2621</v>
      </c>
      <c r="B1141" s="413"/>
      <c r="C1141" s="413"/>
      <c r="D1141" s="411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2672</v>
      </c>
      <c r="B1142" s="28"/>
      <c r="C1142" s="275"/>
      <c r="D1142" s="411" t="s">
        <v>129</v>
      </c>
      <c r="E1142" s="50">
        <f t="shared" si="14"/>
        <v>1</v>
      </c>
      <c r="F1142" s="284">
        <f t="shared" si="15"/>
        <v>109</v>
      </c>
      <c r="I1142" s="50">
        <v>83</v>
      </c>
      <c r="J1142" s="50">
        <v>26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3"/>
      <c r="C1143" s="413"/>
      <c r="D1143" s="411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2747</v>
      </c>
      <c r="B1144" s="28"/>
      <c r="C1144" s="275"/>
      <c r="D1144" s="411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1" t="s">
        <v>129</v>
      </c>
      <c r="E1145" s="50">
        <f t="shared" si="14"/>
        <v>0</v>
      </c>
      <c r="F1145" s="284">
        <f t="shared" si="15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3"/>
      <c r="C1146" s="413"/>
      <c r="D1146" s="411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3"/>
      <c r="C1147" s="413"/>
      <c r="D1147" s="411" t="s">
        <v>130</v>
      </c>
      <c r="E1147" s="50">
        <f t="shared" si="14"/>
        <v>7</v>
      </c>
      <c r="F1147" s="284">
        <f t="shared" si="15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2513</v>
      </c>
      <c r="B1148" s="28"/>
      <c r="C1148" s="413"/>
      <c r="D1148" s="411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2596</v>
      </c>
      <c r="B1149" s="28"/>
      <c r="C1149" s="413"/>
      <c r="D1149" s="411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2824</v>
      </c>
      <c r="B1150" s="413"/>
      <c r="C1150" s="413"/>
      <c r="D1150" s="411" t="s">
        <v>130</v>
      </c>
      <c r="E1150" s="50">
        <f t="shared" si="14"/>
        <v>4</v>
      </c>
      <c r="F1150" s="284">
        <f t="shared" si="15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0"/>
      <c r="D1151" s="411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1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0"/>
      <c r="C1153" s="410"/>
      <c r="D1153" s="411" t="s">
        <v>140</v>
      </c>
      <c r="E1153" s="50">
        <f t="shared" si="14"/>
        <v>49</v>
      </c>
      <c r="F1153" s="284">
        <f t="shared" si="15"/>
        <v>418</v>
      </c>
      <c r="H1153" s="50">
        <v>239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2704</v>
      </c>
      <c r="B1154" s="28"/>
      <c r="C1154" s="413"/>
      <c r="D1154" s="411" t="s">
        <v>129</v>
      </c>
      <c r="E1154" s="50">
        <f t="shared" si="14"/>
        <v>1</v>
      </c>
      <c r="F1154" s="284">
        <f t="shared" si="15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2738</v>
      </c>
      <c r="B1155" s="413"/>
      <c r="C1155" s="413"/>
      <c r="D1155" s="411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2538</v>
      </c>
      <c r="B1156" s="28"/>
      <c r="C1156" s="275"/>
      <c r="D1156" s="411" t="s">
        <v>129</v>
      </c>
      <c r="E1156" s="50">
        <f t="shared" si="14"/>
        <v>0</v>
      </c>
      <c r="F1156" s="284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0"/>
      <c r="D1157" s="411" t="s">
        <v>137</v>
      </c>
      <c r="E1157" s="50">
        <f t="shared" si="14"/>
        <v>26</v>
      </c>
      <c r="F1157" s="284">
        <f t="shared" si="15"/>
        <v>230</v>
      </c>
      <c r="H1157" s="50">
        <v>225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2589</v>
      </c>
      <c r="B1158" s="413"/>
      <c r="C1158" s="413"/>
      <c r="D1158" s="411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1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2"/>
      <c r="C1160" s="410"/>
      <c r="D1160" s="411" t="s">
        <v>139</v>
      </c>
      <c r="E1160" s="50">
        <f t="shared" si="14"/>
        <v>11</v>
      </c>
      <c r="F1160" s="284">
        <f t="shared" si="15"/>
        <v>207</v>
      </c>
      <c r="G1160" s="50">
        <v>20</v>
      </c>
      <c r="H1160" s="50">
        <v>131</v>
      </c>
      <c r="I1160" s="50">
        <v>56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0"/>
      <c r="D1161" s="411" t="s">
        <v>137</v>
      </c>
      <c r="E1161" s="50">
        <f t="shared" si="14"/>
        <v>2</v>
      </c>
      <c r="F1161" s="284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3"/>
      <c r="C1162" s="413"/>
      <c r="D1162" s="411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1841</v>
      </c>
      <c r="B1163" s="28"/>
      <c r="C1163" s="275"/>
      <c r="D1163" s="411" t="s">
        <v>129</v>
      </c>
      <c r="E1163" s="50">
        <f t="shared" si="14"/>
        <v>0</v>
      </c>
      <c r="F1163" s="284">
        <f t="shared" si="15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3"/>
      <c r="D1164" s="411" t="s">
        <v>129</v>
      </c>
      <c r="E1164" s="50">
        <f t="shared" si="14"/>
        <v>1</v>
      </c>
      <c r="F1164" s="284">
        <f t="shared" si="15"/>
        <v>1</v>
      </c>
      <c r="I1164" s="50">
        <v>1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1" t="s">
        <v>129</v>
      </c>
      <c r="E1165" s="50">
        <f t="shared" si="14"/>
        <v>0</v>
      </c>
      <c r="F1165" s="284">
        <f t="shared" si="15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0"/>
      <c r="D1166" s="411" t="s">
        <v>138</v>
      </c>
      <c r="E1166" s="50">
        <f t="shared" si="14"/>
        <v>16</v>
      </c>
      <c r="F1166" s="284">
        <f t="shared" si="15"/>
        <v>265</v>
      </c>
      <c r="G1166" s="50">
        <v>37</v>
      </c>
      <c r="H1166" s="449">
        <v>205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0"/>
      <c r="D1167" s="411" t="s">
        <v>137</v>
      </c>
      <c r="E1167" s="50">
        <f t="shared" si="14"/>
        <v>21</v>
      </c>
      <c r="F1167" s="284">
        <f t="shared" si="15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0"/>
      <c r="D1168" s="411" t="s">
        <v>137</v>
      </c>
      <c r="E1168" s="50">
        <f t="shared" si="14"/>
        <v>14</v>
      </c>
      <c r="F1168" s="284">
        <f t="shared" si="15"/>
        <v>54</v>
      </c>
      <c r="G1168" s="50">
        <v>43</v>
      </c>
      <c r="H1168" s="50">
        <v>11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3"/>
      <c r="C1169" s="413"/>
      <c r="D1169" s="411" t="s">
        <v>130</v>
      </c>
      <c r="E1169" s="50">
        <f t="shared" si="14"/>
        <v>8</v>
      </c>
      <c r="F1169" s="284">
        <f t="shared" si="15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3082</v>
      </c>
      <c r="B1170" s="28"/>
      <c r="C1170" s="413"/>
      <c r="D1170" s="411" t="s">
        <v>129</v>
      </c>
      <c r="E1170" s="50">
        <f t="shared" si="14"/>
        <v>0</v>
      </c>
      <c r="F1170" s="284">
        <f t="shared" si="15"/>
        <v>0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2831</v>
      </c>
      <c r="B1171" s="28"/>
      <c r="C1171" s="275"/>
      <c r="D1171" s="411" t="s">
        <v>129</v>
      </c>
      <c r="E1171" s="50">
        <f t="shared" si="14"/>
        <v>0</v>
      </c>
      <c r="F1171" s="284">
        <f t="shared" si="15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2658</v>
      </c>
      <c r="B1172" s="28"/>
      <c r="C1172" s="275"/>
      <c r="D1172" s="411" t="s">
        <v>129</v>
      </c>
      <c r="E1172" s="50">
        <f t="shared" si="14"/>
        <v>1</v>
      </c>
      <c r="F1172" s="284">
        <f t="shared" si="15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3"/>
      <c r="C1173" s="413"/>
      <c r="D1173" s="411" t="s">
        <v>135</v>
      </c>
      <c r="E1173" s="50">
        <f t="shared" si="14"/>
        <v>6</v>
      </c>
      <c r="F1173" s="284">
        <f t="shared" si="15"/>
        <v>176</v>
      </c>
      <c r="G1173" s="50">
        <v>65</v>
      </c>
      <c r="H1173" s="50">
        <v>57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0"/>
      <c r="D1174" s="411" t="s">
        <v>134</v>
      </c>
      <c r="E1174" s="50">
        <f t="shared" si="14"/>
        <v>11</v>
      </c>
      <c r="F1174" s="284">
        <f t="shared" si="15"/>
        <v>168</v>
      </c>
      <c r="G1174" s="50">
        <v>1</v>
      </c>
      <c r="H1174" s="50">
        <v>109</v>
      </c>
      <c r="I1174" s="50">
        <v>58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2123</v>
      </c>
      <c r="B1175" s="413"/>
      <c r="C1175" s="413"/>
      <c r="D1175" s="411" t="s">
        <v>130</v>
      </c>
      <c r="E1175" s="50">
        <f t="shared" si="14"/>
        <v>1</v>
      </c>
      <c r="F1175" s="284">
        <f t="shared" si="15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0"/>
      <c r="C1176" s="410"/>
      <c r="D1176" s="411" t="s">
        <v>133</v>
      </c>
      <c r="E1176" s="50">
        <f t="shared" si="14"/>
        <v>16</v>
      </c>
      <c r="F1176" s="284">
        <f t="shared" si="15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2795</v>
      </c>
      <c r="B1177" s="413"/>
      <c r="C1177" s="413"/>
      <c r="D1177" s="411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2511</v>
      </c>
      <c r="B1178" s="28"/>
      <c r="C1178" s="413"/>
      <c r="D1178" s="411" t="s">
        <v>129</v>
      </c>
      <c r="E1178" s="50">
        <f t="shared" si="14"/>
        <v>2</v>
      </c>
      <c r="F1178" s="284">
        <f t="shared" si="15"/>
        <v>25</v>
      </c>
      <c r="G1178" s="50">
        <v>9</v>
      </c>
      <c r="H1178" s="50">
        <v>5</v>
      </c>
      <c r="I1178" s="50">
        <v>11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2"/>
      <c r="C1179" s="410"/>
      <c r="D1179" s="411" t="s">
        <v>139</v>
      </c>
      <c r="E1179" s="50">
        <f t="shared" si="14"/>
        <v>18</v>
      </c>
      <c r="F1179" s="284">
        <f t="shared" si="15"/>
        <v>521</v>
      </c>
      <c r="G1179" s="50">
        <v>12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0"/>
      <c r="C1180" s="410"/>
      <c r="D1180" s="1" t="s">
        <v>131</v>
      </c>
      <c r="E1180" s="50">
        <f t="shared" si="14"/>
        <v>1</v>
      </c>
      <c r="F1180" s="284">
        <f t="shared" si="15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0"/>
      <c r="D1181" s="411" t="s">
        <v>134</v>
      </c>
      <c r="E1181" s="50">
        <f t="shared" si="14"/>
        <v>6</v>
      </c>
      <c r="F1181" s="284">
        <f t="shared" si="15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3"/>
      <c r="C1182" s="413"/>
      <c r="D1182" s="411" t="s">
        <v>130</v>
      </c>
      <c r="E1182" s="50">
        <f t="shared" si="14"/>
        <v>2</v>
      </c>
      <c r="F1182" s="284">
        <f t="shared" si="15"/>
        <v>5</v>
      </c>
      <c r="H1182" s="449"/>
      <c r="J1182" s="50">
        <v>5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2518</v>
      </c>
      <c r="B1183" s="279"/>
      <c r="C1183" s="410"/>
      <c r="D1183" s="411" t="s">
        <v>137</v>
      </c>
      <c r="E1183" s="50">
        <f t="shared" si="14"/>
        <v>3</v>
      </c>
      <c r="F1183" s="284">
        <f t="shared" si="15"/>
        <v>0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2668</v>
      </c>
      <c r="B1184" s="413"/>
      <c r="C1184" s="413"/>
      <c r="D1184" s="411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0"/>
      <c r="C1185" s="410"/>
      <c r="D1185" s="1" t="s">
        <v>131</v>
      </c>
      <c r="E1185" s="50">
        <f t="shared" si="14"/>
        <v>1</v>
      </c>
      <c r="F1185" s="284">
        <f t="shared" si="15"/>
        <v>169</v>
      </c>
      <c r="H1185" s="50">
        <v>100</v>
      </c>
      <c r="I1185" s="50">
        <v>61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2840</v>
      </c>
      <c r="B1186" s="28"/>
      <c r="C1186" s="275"/>
      <c r="D1186" s="411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3"/>
      <c r="C1187" s="413"/>
      <c r="D1187" s="411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2797</v>
      </c>
      <c r="B1188" s="28"/>
      <c r="C1188" s="275"/>
      <c r="D1188" s="411" t="s">
        <v>129</v>
      </c>
      <c r="E1188" s="50">
        <f t="shared" si="14"/>
        <v>0</v>
      </c>
      <c r="F1188" s="284">
        <f t="shared" si="15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2604</v>
      </c>
      <c r="B1189" s="28"/>
      <c r="C1189" s="275"/>
      <c r="D1189" s="411" t="s">
        <v>129</v>
      </c>
      <c r="E1189" s="50">
        <f t="shared" si="14"/>
        <v>0</v>
      </c>
      <c r="F1189" s="284">
        <f t="shared" si="15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3102</v>
      </c>
      <c r="B1190" s="28"/>
      <c r="C1190" s="413"/>
      <c r="D1190" s="411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2837</v>
      </c>
      <c r="B1191" s="28"/>
      <c r="C1191" s="275"/>
      <c r="D1191" s="411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3"/>
      <c r="D1192" s="411" t="s">
        <v>129</v>
      </c>
      <c r="E1192" s="50">
        <f t="shared" si="14"/>
        <v>2</v>
      </c>
      <c r="F1192" s="284">
        <f t="shared" si="15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2071</v>
      </c>
      <c r="B1193" s="413"/>
      <c r="C1193" s="413"/>
      <c r="D1193" s="411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0"/>
      <c r="C1194" s="410"/>
      <c r="D1194" s="411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2585</v>
      </c>
      <c r="B1195" s="28"/>
      <c r="C1195" s="413"/>
      <c r="D1195" s="411" t="s">
        <v>129</v>
      </c>
      <c r="E1195" s="50">
        <f t="shared" si="16"/>
        <v>1</v>
      </c>
      <c r="F1195" s="284">
        <f t="shared" si="17"/>
        <v>11</v>
      </c>
      <c r="I1195" s="50">
        <v>1</v>
      </c>
      <c r="J1195" s="50">
        <v>10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2643</v>
      </c>
      <c r="B1196" s="28"/>
      <c r="C1196" s="275"/>
      <c r="D1196" s="411" t="s">
        <v>129</v>
      </c>
      <c r="E1196" s="50">
        <f t="shared" si="16"/>
        <v>0</v>
      </c>
      <c r="F1196" s="284">
        <f t="shared" si="17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3"/>
      <c r="D1197" s="411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1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2548</v>
      </c>
      <c r="B1199" s="28"/>
      <c r="C1199" s="275"/>
      <c r="D1199" s="411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2558</v>
      </c>
      <c r="B1200" s="28"/>
      <c r="C1200" s="275"/>
      <c r="D1200" s="411" t="s">
        <v>129</v>
      </c>
      <c r="E1200" s="50">
        <f t="shared" si="16"/>
        <v>0</v>
      </c>
      <c r="F1200" s="284">
        <f t="shared" si="17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3"/>
      <c r="C1201" s="413"/>
      <c r="D1201" s="411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3"/>
      <c r="C1202" s="413"/>
      <c r="D1202" s="411" t="s">
        <v>130</v>
      </c>
      <c r="E1202" s="50">
        <f t="shared" si="16"/>
        <v>2</v>
      </c>
      <c r="F1202" s="284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1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1" t="s">
        <v>129</v>
      </c>
      <c r="E1204" s="50">
        <f t="shared" si="16"/>
        <v>0</v>
      </c>
      <c r="F1204" s="284">
        <f t="shared" si="17"/>
        <v>1</v>
      </c>
      <c r="I1204" s="50">
        <v>1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2794</v>
      </c>
      <c r="B1205" s="28"/>
      <c r="C1205" s="275"/>
      <c r="D1205" s="411" t="s">
        <v>129</v>
      </c>
      <c r="E1205" s="50">
        <f t="shared" si="16"/>
        <v>0</v>
      </c>
      <c r="F1205" s="284">
        <f t="shared" si="17"/>
        <v>4</v>
      </c>
      <c r="I1205" s="50">
        <v>4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2844</v>
      </c>
      <c r="B1206" s="28"/>
      <c r="C1206" s="275"/>
      <c r="D1206" s="411" t="s">
        <v>129</v>
      </c>
      <c r="E1206" s="50">
        <f t="shared" si="16"/>
        <v>0</v>
      </c>
      <c r="F1206" s="284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0"/>
      <c r="C1207" s="410"/>
      <c r="D1207" s="411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0"/>
      <c r="C1208" s="410"/>
      <c r="D1208" s="411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2771</v>
      </c>
      <c r="B1209" s="28"/>
      <c r="C1209" s="275"/>
      <c r="D1209" s="411" t="s">
        <v>129</v>
      </c>
      <c r="E1209" s="50">
        <f t="shared" si="16"/>
        <v>0</v>
      </c>
      <c r="F1209" s="284">
        <f t="shared" si="17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1832</v>
      </c>
      <c r="B1210" s="279"/>
      <c r="C1210" s="410"/>
      <c r="D1210" s="411" t="s">
        <v>134</v>
      </c>
      <c r="E1210" s="50">
        <f t="shared" si="16"/>
        <v>3</v>
      </c>
      <c r="F1210" s="284">
        <f t="shared" si="17"/>
        <v>59</v>
      </c>
      <c r="G1210" s="50">
        <v>11</v>
      </c>
      <c r="H1210" s="50">
        <v>35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2849</v>
      </c>
      <c r="B1211" s="28"/>
      <c r="C1211" s="275"/>
      <c r="D1211" s="411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2698</v>
      </c>
      <c r="B1212" s="28"/>
      <c r="C1212" s="275"/>
      <c r="D1212" s="411" t="s">
        <v>129</v>
      </c>
      <c r="E1212" s="50">
        <f t="shared" si="16"/>
        <v>0</v>
      </c>
      <c r="F1212" s="284">
        <f t="shared" si="17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2320</v>
      </c>
      <c r="B1213" s="413"/>
      <c r="C1213" s="413"/>
      <c r="D1213" s="411" t="s">
        <v>130</v>
      </c>
      <c r="E1213" s="50">
        <f t="shared" si="16"/>
        <v>1</v>
      </c>
      <c r="F1213" s="284">
        <f t="shared" si="17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2317</v>
      </c>
      <c r="B1214" s="28"/>
      <c r="C1214" s="275"/>
      <c r="D1214" s="411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0"/>
      <c r="D1215" s="411" t="s">
        <v>134</v>
      </c>
      <c r="E1215" s="50">
        <f t="shared" si="16"/>
        <v>23</v>
      </c>
      <c r="F1215" s="284">
        <f t="shared" si="17"/>
        <v>151</v>
      </c>
      <c r="G1215" s="50">
        <v>7</v>
      </c>
      <c r="H1215" s="449">
        <v>100</v>
      </c>
      <c r="J1215" s="50">
        <v>44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1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0"/>
      <c r="D1217" s="411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0"/>
      <c r="C1218" s="410"/>
      <c r="D1218" s="411" t="s">
        <v>133</v>
      </c>
      <c r="E1218" s="50">
        <f t="shared" si="16"/>
        <v>12</v>
      </c>
      <c r="F1218" s="284">
        <f t="shared" si="17"/>
        <v>312</v>
      </c>
      <c r="G1218" s="50">
        <v>48</v>
      </c>
      <c r="H1218" s="50">
        <v>245</v>
      </c>
      <c r="I1218" s="50">
        <v>3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3"/>
      <c r="D1219" s="411" t="s">
        <v>129</v>
      </c>
      <c r="E1219" s="50">
        <f t="shared" si="16"/>
        <v>0</v>
      </c>
      <c r="F1219" s="284">
        <f t="shared" si="17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1" t="s">
        <v>129</v>
      </c>
      <c r="E1220" s="50">
        <f t="shared" si="16"/>
        <v>0</v>
      </c>
      <c r="F1220" s="284">
        <f t="shared" si="17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1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3"/>
      <c r="D1222" s="411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2321</v>
      </c>
      <c r="B1223" s="28"/>
      <c r="C1223" s="275"/>
      <c r="D1223" s="411" t="s">
        <v>129</v>
      </c>
      <c r="E1223" s="50">
        <f t="shared" si="16"/>
        <v>0</v>
      </c>
      <c r="F1223" s="284">
        <f t="shared" si="17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0"/>
      <c r="D1224" s="411" t="s">
        <v>137</v>
      </c>
      <c r="E1224" s="50">
        <f t="shared" si="16"/>
        <v>8</v>
      </c>
      <c r="F1224" s="284">
        <f t="shared" si="17"/>
        <v>146</v>
      </c>
      <c r="G1224" s="50">
        <v>83</v>
      </c>
      <c r="H1224" s="50">
        <v>57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2786</v>
      </c>
      <c r="B1225" s="413"/>
      <c r="C1225" s="413"/>
      <c r="D1225" s="411" t="s">
        <v>130</v>
      </c>
      <c r="E1225" s="50">
        <f t="shared" si="16"/>
        <v>2</v>
      </c>
      <c r="F1225" s="284">
        <f t="shared" si="17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3"/>
      <c r="C1226" s="413"/>
      <c r="D1226" s="411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2124</v>
      </c>
      <c r="B1227" s="28"/>
      <c r="C1227" s="275"/>
      <c r="D1227" s="411" t="s">
        <v>129</v>
      </c>
      <c r="E1227" s="50">
        <f t="shared" si="16"/>
        <v>0</v>
      </c>
      <c r="F1227" s="284">
        <f t="shared" si="17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3"/>
      <c r="C1228" s="413"/>
      <c r="D1228" s="411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0"/>
      <c r="C1229" s="410"/>
      <c r="D1229" s="1" t="s">
        <v>131</v>
      </c>
      <c r="E1229" s="50">
        <f t="shared" si="16"/>
        <v>0</v>
      </c>
      <c r="F1229" s="284">
        <f t="shared" si="17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3"/>
      <c r="C1230" s="413"/>
      <c r="D1230" s="411" t="s">
        <v>135</v>
      </c>
      <c r="E1230" s="50">
        <f t="shared" si="16"/>
        <v>4</v>
      </c>
      <c r="F1230" s="284">
        <f t="shared" si="17"/>
        <v>53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1" t="s">
        <v>129</v>
      </c>
      <c r="E1231" s="50">
        <f t="shared" si="16"/>
        <v>1</v>
      </c>
      <c r="F1231" s="284">
        <f t="shared" si="17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2806</v>
      </c>
      <c r="B1232" s="28"/>
      <c r="C1232" s="275"/>
      <c r="D1232" s="411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2054</v>
      </c>
      <c r="B1233" s="28"/>
      <c r="C1233" s="413"/>
      <c r="D1233" s="411" t="s">
        <v>129</v>
      </c>
      <c r="E1233" s="50">
        <f t="shared" si="16"/>
        <v>4</v>
      </c>
      <c r="F1233" s="284">
        <f t="shared" si="17"/>
        <v>29</v>
      </c>
      <c r="G1233" s="50">
        <v>22</v>
      </c>
      <c r="H1233" s="50">
        <v>1</v>
      </c>
      <c r="I1233" s="50">
        <v>6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2308</v>
      </c>
      <c r="B1234" s="28"/>
      <c r="C1234" s="275"/>
      <c r="D1234" s="411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2782</v>
      </c>
      <c r="B1235" s="28"/>
      <c r="C1235" s="275"/>
      <c r="D1235" s="411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3"/>
      <c r="D1236" s="411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0"/>
      <c r="C1237" s="410"/>
      <c r="D1237" s="411" t="s">
        <v>140</v>
      </c>
      <c r="E1237" s="50">
        <f t="shared" si="16"/>
        <v>10</v>
      </c>
      <c r="F1237" s="284">
        <f t="shared" si="17"/>
        <v>300</v>
      </c>
      <c r="G1237" s="50">
        <v>112</v>
      </c>
      <c r="H1237" s="50">
        <v>141</v>
      </c>
      <c r="I1237" s="50">
        <v>12</v>
      </c>
      <c r="J1237" s="50">
        <v>35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1" t="s">
        <v>129</v>
      </c>
      <c r="E1238" s="50">
        <f t="shared" si="16"/>
        <v>1</v>
      </c>
      <c r="F1238" s="284">
        <f t="shared" si="17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2696</v>
      </c>
      <c r="B1239" s="28"/>
      <c r="C1239" s="275"/>
      <c r="D1239" s="411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1" t="s">
        <v>129</v>
      </c>
      <c r="E1240" s="50">
        <f t="shared" si="16"/>
        <v>1</v>
      </c>
      <c r="F1240" s="284">
        <f t="shared" si="17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2633</v>
      </c>
      <c r="B1241" s="413"/>
      <c r="C1241" s="413"/>
      <c r="D1241" s="411" t="s">
        <v>130</v>
      </c>
      <c r="E1241" s="50">
        <f t="shared" si="16"/>
        <v>33</v>
      </c>
      <c r="F1241" s="284">
        <f t="shared" si="17"/>
        <v>150</v>
      </c>
      <c r="H1241" s="50">
        <v>84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2"/>
      <c r="C1242" s="410"/>
      <c r="D1242" s="411" t="s">
        <v>139</v>
      </c>
      <c r="E1242" s="50">
        <f t="shared" si="16"/>
        <v>11</v>
      </c>
      <c r="F1242" s="284">
        <f t="shared" si="17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2"/>
      <c r="C1243" s="410"/>
      <c r="D1243" s="411" t="s">
        <v>139</v>
      </c>
      <c r="E1243" s="50">
        <f t="shared" si="16"/>
        <v>56</v>
      </c>
      <c r="F1243" s="284">
        <f t="shared" si="17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1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3"/>
      <c r="C1245" s="413"/>
      <c r="D1245" s="411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2575</v>
      </c>
      <c r="B1246" s="413"/>
      <c r="C1246" s="413"/>
      <c r="D1246" s="411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2593</v>
      </c>
      <c r="B1247" s="28"/>
      <c r="C1247" s="275"/>
      <c r="D1247" s="411" t="s">
        <v>129</v>
      </c>
      <c r="E1247" s="50">
        <f t="shared" si="16"/>
        <v>0</v>
      </c>
      <c r="F1247" s="284">
        <f t="shared" si="17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2340</v>
      </c>
      <c r="B1248" s="413"/>
      <c r="C1248" s="413"/>
      <c r="D1248" s="411" t="s">
        <v>130</v>
      </c>
      <c r="E1248" s="50">
        <f t="shared" si="16"/>
        <v>4</v>
      </c>
      <c r="F1248" s="284">
        <f t="shared" si="17"/>
        <v>0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0"/>
      <c r="C1249" s="410"/>
      <c r="D1249" s="411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49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2549</v>
      </c>
      <c r="B1250" s="28"/>
      <c r="C1250" s="413"/>
      <c r="D1250" s="411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2744</v>
      </c>
      <c r="B1251" s="28"/>
      <c r="C1251" s="413"/>
      <c r="D1251" s="411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2791</v>
      </c>
      <c r="B1252" s="413"/>
      <c r="C1252" s="413"/>
      <c r="D1252" s="411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3"/>
      <c r="C1253" s="413"/>
      <c r="D1253" s="411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0"/>
      <c r="C1254" s="410"/>
      <c r="D1254" s="411" t="s">
        <v>133</v>
      </c>
      <c r="E1254" s="50">
        <f t="shared" si="16"/>
        <v>11</v>
      </c>
      <c r="F1254" s="284">
        <f t="shared" si="17"/>
        <v>298</v>
      </c>
      <c r="G1254" s="50">
        <v>72</v>
      </c>
      <c r="H1254" s="50">
        <v>202</v>
      </c>
      <c r="I1254" s="50">
        <v>18</v>
      </c>
      <c r="J1254" s="50">
        <v>6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2801</v>
      </c>
      <c r="B1255" s="28"/>
      <c r="C1255" s="275"/>
      <c r="D1255" s="411" t="s">
        <v>129</v>
      </c>
      <c r="E1255" s="50">
        <f t="shared" si="16"/>
        <v>0</v>
      </c>
      <c r="F1255" s="284">
        <f t="shared" si="17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2774</v>
      </c>
      <c r="B1256" s="28"/>
      <c r="C1256" s="275"/>
      <c r="D1256" s="411" t="s">
        <v>129</v>
      </c>
      <c r="E1256" s="50">
        <f t="shared" si="16"/>
        <v>0</v>
      </c>
      <c r="F1256" s="284">
        <f t="shared" si="17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0"/>
      <c r="D1257" s="411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233</v>
      </c>
      <c r="G1257" s="50">
        <v>68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2767</v>
      </c>
      <c r="B1258" s="28"/>
      <c r="C1258" s="275"/>
      <c r="D1258" s="411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0"/>
      <c r="C1259" s="410"/>
      <c r="D1259" s="411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3"/>
      <c r="C1260" s="413"/>
      <c r="D1260" s="411" t="s">
        <v>132</v>
      </c>
      <c r="E1260" s="50">
        <f t="shared" si="18"/>
        <v>5</v>
      </c>
      <c r="F1260" s="284">
        <f t="shared" si="19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0"/>
      <c r="C1261" s="410"/>
      <c r="D1261" s="411" t="s">
        <v>133</v>
      </c>
      <c r="E1261" s="50">
        <f t="shared" si="18"/>
        <v>35</v>
      </c>
      <c r="F1261" s="284">
        <f t="shared" si="19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2681</v>
      </c>
      <c r="B1262" s="28"/>
      <c r="C1262" s="275"/>
      <c r="D1262" s="411" t="s">
        <v>129</v>
      </c>
      <c r="E1262" s="50">
        <f t="shared" si="18"/>
        <v>0</v>
      </c>
      <c r="F1262" s="284">
        <f t="shared" si="19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3"/>
      <c r="D1263" s="411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3"/>
      <c r="C1264" s="413"/>
      <c r="D1264" s="411" t="s">
        <v>135</v>
      </c>
      <c r="E1264" s="50">
        <f t="shared" si="18"/>
        <v>1</v>
      </c>
      <c r="F1264" s="284">
        <f t="shared" si="19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3"/>
      <c r="C1265" s="413"/>
      <c r="D1265" s="411" t="s">
        <v>135</v>
      </c>
      <c r="E1265" s="50">
        <f t="shared" si="18"/>
        <v>4</v>
      </c>
      <c r="F1265" s="284">
        <f t="shared" si="19"/>
        <v>23</v>
      </c>
      <c r="G1265" s="50">
        <v>11</v>
      </c>
      <c r="H1265" s="449">
        <v>3</v>
      </c>
      <c r="I1265" s="50">
        <v>9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2594</v>
      </c>
      <c r="B1266" s="28"/>
      <c r="C1266" s="413"/>
      <c r="D1266" s="411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2326</v>
      </c>
      <c r="B1267" s="28"/>
      <c r="C1267" s="275"/>
      <c r="D1267" s="411" t="s">
        <v>129</v>
      </c>
      <c r="E1267" s="50">
        <f t="shared" si="18"/>
        <v>0</v>
      </c>
      <c r="F1267" s="284">
        <f t="shared" si="19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2673</v>
      </c>
      <c r="B1268" s="413"/>
      <c r="C1268" s="413"/>
      <c r="D1268" s="411" t="s">
        <v>132</v>
      </c>
      <c r="E1268" s="50">
        <f t="shared" si="18"/>
        <v>5</v>
      </c>
      <c r="F1268" s="284">
        <f t="shared" si="19"/>
        <v>13</v>
      </c>
      <c r="H1268" s="50">
        <v>1</v>
      </c>
      <c r="I1268" s="50">
        <v>6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2614</v>
      </c>
      <c r="B1269" s="28"/>
      <c r="C1269" s="275"/>
      <c r="D1269" s="411" t="s">
        <v>129</v>
      </c>
      <c r="E1269" s="50">
        <f t="shared" si="18"/>
        <v>0</v>
      </c>
      <c r="F1269" s="284">
        <f t="shared" si="19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0"/>
      <c r="C1270" s="410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2841</v>
      </c>
      <c r="B1271" s="28"/>
      <c r="C1271" s="275"/>
      <c r="D1271" s="411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1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2309</v>
      </c>
      <c r="B1273" s="28"/>
      <c r="C1273" s="275"/>
      <c r="D1273" s="411" t="s">
        <v>129</v>
      </c>
      <c r="E1273" s="50">
        <f t="shared" si="18"/>
        <v>0</v>
      </c>
      <c r="F1273" s="284">
        <f t="shared" si="19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2577</v>
      </c>
      <c r="B1274" s="28"/>
      <c r="C1274" s="275"/>
      <c r="D1274" s="411" t="s">
        <v>129</v>
      </c>
      <c r="E1274" s="50">
        <f t="shared" si="18"/>
        <v>1</v>
      </c>
      <c r="F1274" s="284">
        <f t="shared" si="19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1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2598</v>
      </c>
      <c r="B1276" s="28"/>
      <c r="C1276" s="275"/>
      <c r="D1276" s="411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3"/>
      <c r="C1277" s="413"/>
      <c r="D1277" s="411" t="s">
        <v>130</v>
      </c>
      <c r="E1277" s="50">
        <f t="shared" si="18"/>
        <v>5</v>
      </c>
      <c r="F1277" s="284">
        <f t="shared" si="19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0"/>
      <c r="C1278" s="410"/>
      <c r="D1278" s="411" t="s">
        <v>133</v>
      </c>
      <c r="E1278" s="50">
        <f t="shared" si="18"/>
        <v>23</v>
      </c>
      <c r="F1278" s="284">
        <f t="shared" si="19"/>
        <v>278</v>
      </c>
      <c r="G1278" s="50">
        <v>53</v>
      </c>
      <c r="H1278" s="50">
        <v>158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3"/>
      <c r="C1279" s="413"/>
      <c r="D1279" s="411" t="s">
        <v>135</v>
      </c>
      <c r="E1279" s="50">
        <f t="shared" si="18"/>
        <v>5</v>
      </c>
      <c r="F1279" s="284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0"/>
      <c r="D1280" s="411" t="s">
        <v>134</v>
      </c>
      <c r="E1280" s="50">
        <f t="shared" si="18"/>
        <v>3</v>
      </c>
      <c r="F1280" s="284">
        <f t="shared" si="19"/>
        <v>40</v>
      </c>
      <c r="H1280" s="50">
        <v>40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1" t="s">
        <v>129</v>
      </c>
      <c r="E1281" s="50">
        <f t="shared" si="18"/>
        <v>2</v>
      </c>
      <c r="F1281" s="284">
        <f t="shared" si="19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0"/>
      <c r="C1282" s="410"/>
      <c r="D1282" s="411" t="s">
        <v>140</v>
      </c>
      <c r="E1282" s="50">
        <f t="shared" si="18"/>
        <v>9</v>
      </c>
      <c r="F1282" s="284">
        <f t="shared" si="19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1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2125</v>
      </c>
      <c r="B1284" s="28"/>
      <c r="C1284" s="275"/>
      <c r="D1284" s="411" t="s">
        <v>129</v>
      </c>
      <c r="E1284" s="50">
        <f t="shared" si="18"/>
        <v>1</v>
      </c>
      <c r="F1284" s="284">
        <f t="shared" si="19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3"/>
      <c r="C1285" s="413"/>
      <c r="D1285" s="411" t="s">
        <v>135</v>
      </c>
      <c r="E1285" s="50">
        <f t="shared" si="18"/>
        <v>1</v>
      </c>
      <c r="F1285" s="284">
        <f t="shared" si="19"/>
        <v>26</v>
      </c>
      <c r="H1285" s="50">
        <v>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2126</v>
      </c>
      <c r="B1286" s="28"/>
      <c r="C1286" s="275"/>
      <c r="D1286" s="411" t="s">
        <v>129</v>
      </c>
      <c r="E1286" s="50">
        <f t="shared" si="18"/>
        <v>0</v>
      </c>
      <c r="F1286" s="284">
        <f t="shared" si="19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2127</v>
      </c>
      <c r="B1287" s="28"/>
      <c r="C1287" s="275"/>
      <c r="D1287" s="411" t="s">
        <v>129</v>
      </c>
      <c r="E1287" s="50">
        <f t="shared" si="18"/>
        <v>0</v>
      </c>
      <c r="F1287" s="284">
        <f t="shared" si="19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0"/>
      <c r="C1288" s="410"/>
      <c r="D1288" s="1" t="s">
        <v>131</v>
      </c>
      <c r="E1288" s="50">
        <f t="shared" si="18"/>
        <v>1</v>
      </c>
      <c r="F1288" s="284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2128</v>
      </c>
      <c r="B1289" s="28"/>
      <c r="C1289" s="275"/>
      <c r="D1289" s="411" t="s">
        <v>129</v>
      </c>
      <c r="E1289" s="50">
        <f t="shared" si="18"/>
        <v>0</v>
      </c>
      <c r="F1289" s="284">
        <f t="shared" si="19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1" t="s">
        <v>129</v>
      </c>
      <c r="E1290" s="50">
        <f t="shared" si="18"/>
        <v>0</v>
      </c>
      <c r="F1290" s="284">
        <f t="shared" si="19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3"/>
      <c r="C1291" s="413"/>
      <c r="D1291" s="411" t="s">
        <v>130</v>
      </c>
      <c r="E1291" s="50">
        <f t="shared" si="18"/>
        <v>3</v>
      </c>
      <c r="F1291" s="284">
        <f t="shared" si="19"/>
        <v>2</v>
      </c>
      <c r="J1291" s="50">
        <v>2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3"/>
      <c r="C1292" s="413"/>
      <c r="D1292" s="411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3"/>
      <c r="D1293" s="411" t="s">
        <v>129</v>
      </c>
      <c r="E1293" s="50">
        <f t="shared" si="18"/>
        <v>5</v>
      </c>
      <c r="F1293" s="284">
        <f t="shared" si="19"/>
        <v>88</v>
      </c>
      <c r="H1293" s="50">
        <v>5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1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0"/>
      <c r="D1295" s="411" t="s">
        <v>137</v>
      </c>
      <c r="E1295" s="50">
        <f t="shared" si="18"/>
        <v>10</v>
      </c>
      <c r="F1295" s="284">
        <f t="shared" si="19"/>
        <v>60</v>
      </c>
      <c r="G1295" s="50">
        <v>26</v>
      </c>
      <c r="H1295" s="50">
        <v>17</v>
      </c>
      <c r="I1295" s="50">
        <v>1</v>
      </c>
      <c r="J1295" s="50">
        <v>16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1839</v>
      </c>
      <c r="B1296" s="28"/>
      <c r="C1296" s="275"/>
      <c r="D1296" s="411" t="s">
        <v>129</v>
      </c>
      <c r="E1296" s="50">
        <f t="shared" si="18"/>
        <v>0</v>
      </c>
      <c r="F1296" s="284">
        <f t="shared" si="19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1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2765</v>
      </c>
      <c r="B1298" s="413"/>
      <c r="C1298" s="413"/>
      <c r="D1298" s="411" t="s">
        <v>130</v>
      </c>
      <c r="E1298" s="50">
        <f t="shared" si="18"/>
        <v>9</v>
      </c>
      <c r="F1298" s="284">
        <f t="shared" si="19"/>
        <v>10</v>
      </c>
      <c r="H1298" s="449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1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3"/>
      <c r="C1300" s="413"/>
      <c r="D1300" s="411" t="s">
        <v>132</v>
      </c>
      <c r="E1300" s="50">
        <f t="shared" si="18"/>
        <v>2</v>
      </c>
      <c r="F1300" s="284">
        <f t="shared" si="19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2730</v>
      </c>
      <c r="B1301" s="28"/>
      <c r="C1301" s="275"/>
      <c r="D1301" s="411" t="s">
        <v>129</v>
      </c>
      <c r="E1301" s="50">
        <f t="shared" si="18"/>
        <v>0</v>
      </c>
      <c r="F1301" s="284">
        <f t="shared" si="19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2793</v>
      </c>
      <c r="B1302" s="28"/>
      <c r="C1302" s="413"/>
      <c r="D1302" s="411" t="s">
        <v>129</v>
      </c>
      <c r="E1302" s="50">
        <f t="shared" si="18"/>
        <v>0</v>
      </c>
      <c r="F1302" s="284">
        <f t="shared" si="19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2678</v>
      </c>
      <c r="B1303" s="28"/>
      <c r="C1303" s="275"/>
      <c r="D1303" s="411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3"/>
      <c r="C1304" s="413"/>
      <c r="D1304" s="411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1" t="s">
        <v>129</v>
      </c>
      <c r="E1305" s="50">
        <f t="shared" si="18"/>
        <v>0</v>
      </c>
      <c r="F1305" s="284">
        <f t="shared" si="19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0"/>
      <c r="D1306" s="411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3105</v>
      </c>
      <c r="B1307" s="28"/>
      <c r="C1307" s="275"/>
      <c r="D1307" s="411" t="s">
        <v>129</v>
      </c>
      <c r="E1307" s="50">
        <f t="shared" si="18"/>
        <v>0</v>
      </c>
      <c r="F1307" s="284">
        <f t="shared" si="19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0"/>
      <c r="D1308" s="411" t="s">
        <v>134</v>
      </c>
      <c r="E1308" s="50">
        <f t="shared" si="18"/>
        <v>8</v>
      </c>
      <c r="F1308" s="284">
        <f t="shared" si="19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2731</v>
      </c>
      <c r="B1309" s="28"/>
      <c r="C1309" s="275"/>
      <c r="D1309" s="411" t="s">
        <v>129</v>
      </c>
      <c r="E1309" s="50">
        <f t="shared" si="18"/>
        <v>0</v>
      </c>
      <c r="F1309" s="284">
        <f t="shared" si="19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3078</v>
      </c>
      <c r="B1310" s="28"/>
      <c r="C1310" s="275"/>
      <c r="D1310" s="411" t="s">
        <v>129</v>
      </c>
      <c r="E1310" s="50">
        <f t="shared" si="18"/>
        <v>0</v>
      </c>
      <c r="F1310" s="284">
        <f t="shared" si="19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3"/>
      <c r="D1311" s="411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3"/>
      <c r="C1312" s="413"/>
      <c r="D1312" s="411" t="s">
        <v>132</v>
      </c>
      <c r="E1312" s="50">
        <f t="shared" si="18"/>
        <v>2</v>
      </c>
      <c r="F1312" s="284">
        <f t="shared" si="19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1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1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1835</v>
      </c>
      <c r="B1315" s="28"/>
      <c r="C1315" s="275"/>
      <c r="D1315" s="411" t="s">
        <v>129</v>
      </c>
      <c r="E1315" s="50">
        <f t="shared" si="18"/>
        <v>0</v>
      </c>
      <c r="F1315" s="284">
        <f t="shared" si="19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2129</v>
      </c>
      <c r="B1316" s="410"/>
      <c r="C1316" s="410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2130</v>
      </c>
      <c r="B1317" s="28"/>
      <c r="C1317" s="275"/>
      <c r="D1317" s="411" t="s">
        <v>129</v>
      </c>
      <c r="E1317" s="50">
        <f t="shared" si="18"/>
        <v>0</v>
      </c>
      <c r="F1317" s="284">
        <f t="shared" si="19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1" t="s">
        <v>129</v>
      </c>
      <c r="E1318" s="50">
        <f t="shared" si="18"/>
        <v>0</v>
      </c>
      <c r="F1318" s="284">
        <f t="shared" si="19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0"/>
      <c r="D1319" s="411" t="s">
        <v>137</v>
      </c>
      <c r="E1319" s="50">
        <f t="shared" si="18"/>
        <v>14</v>
      </c>
      <c r="F1319" s="284">
        <f t="shared" si="19"/>
        <v>86</v>
      </c>
      <c r="H1319" s="50">
        <v>3</v>
      </c>
      <c r="I1319" s="50">
        <v>75</v>
      </c>
      <c r="J1319" s="50">
        <v>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3"/>
      <c r="D1320" s="411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2722</v>
      </c>
      <c r="B1321" s="28"/>
      <c r="C1321" s="275"/>
      <c r="D1321" s="411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3"/>
      <c r="C1322" s="413"/>
      <c r="D1322" s="411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2683</v>
      </c>
      <c r="B1323" s="410"/>
      <c r="C1323" s="410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2131</v>
      </c>
      <c r="B1324" s="28"/>
      <c r="C1324" s="275"/>
      <c r="D1324" s="411" t="s">
        <v>129</v>
      </c>
      <c r="E1324" s="50">
        <f t="shared" si="20"/>
        <v>0</v>
      </c>
      <c r="F1324" s="284">
        <f t="shared" si="21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2519</v>
      </c>
      <c r="B1325" s="28"/>
      <c r="C1325" s="275"/>
      <c r="D1325" s="411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1" t="s">
        <v>129</v>
      </c>
      <c r="E1326" s="50">
        <f t="shared" si="20"/>
        <v>0</v>
      </c>
      <c r="F1326" s="284">
        <f t="shared" si="21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2665</v>
      </c>
      <c r="B1327" s="28"/>
      <c r="C1327" s="275"/>
      <c r="D1327" s="411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2638</v>
      </c>
      <c r="B1328" s="28"/>
      <c r="C1328" s="413"/>
      <c r="D1328" s="411" t="s">
        <v>129</v>
      </c>
      <c r="E1328" s="50">
        <f t="shared" si="20"/>
        <v>0</v>
      </c>
      <c r="F1328" s="284">
        <f t="shared" si="21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2086</v>
      </c>
      <c r="B1329" s="413"/>
      <c r="C1329" s="413"/>
      <c r="D1329" s="411" t="s">
        <v>130</v>
      </c>
      <c r="E1329" s="50">
        <f t="shared" si="20"/>
        <v>20</v>
      </c>
      <c r="F1329" s="284">
        <f t="shared" si="21"/>
        <v>96</v>
      </c>
      <c r="H1329" s="50">
        <v>9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3077</v>
      </c>
      <c r="B1330" s="28"/>
      <c r="C1330" s="275"/>
      <c r="D1330" s="411" t="s">
        <v>129</v>
      </c>
      <c r="E1330" s="50">
        <f t="shared" si="20"/>
        <v>0</v>
      </c>
      <c r="F1330" s="284">
        <f t="shared" si="21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0"/>
      <c r="C1331" s="410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0"/>
      <c r="C1332" s="410"/>
      <c r="D1332" s="411" t="s">
        <v>133</v>
      </c>
      <c r="E1332" s="50">
        <f t="shared" si="20"/>
        <v>18</v>
      </c>
      <c r="F1332" s="284">
        <f t="shared" si="21"/>
        <v>294</v>
      </c>
      <c r="G1332" s="50">
        <v>88</v>
      </c>
      <c r="H1332" s="50">
        <v>200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2132</v>
      </c>
      <c r="B1333" s="413"/>
      <c r="C1333" s="413"/>
      <c r="D1333" s="411" t="s">
        <v>132</v>
      </c>
      <c r="E1333" s="50">
        <f t="shared" si="20"/>
        <v>3</v>
      </c>
      <c r="F1333" s="284">
        <f t="shared" si="21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3096</v>
      </c>
      <c r="B1334" s="28"/>
      <c r="C1334" s="275"/>
      <c r="D1334" s="411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0"/>
      <c r="D1335" s="411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2570</v>
      </c>
      <c r="B1336" s="28"/>
      <c r="C1336" s="275"/>
      <c r="D1336" s="411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0"/>
      <c r="C1337" s="410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3"/>
      <c r="C1338" s="413"/>
      <c r="D1338" s="411" t="s">
        <v>132</v>
      </c>
      <c r="E1338" s="50">
        <f t="shared" si="20"/>
        <v>6</v>
      </c>
      <c r="F1338" s="284">
        <f t="shared" si="21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2814</v>
      </c>
      <c r="B1339" s="28"/>
      <c r="C1339" s="275"/>
      <c r="D1339" s="411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2776</v>
      </c>
      <c r="B1340" s="413"/>
      <c r="C1340" s="413"/>
      <c r="D1340" s="411" t="s">
        <v>132</v>
      </c>
      <c r="E1340" s="50">
        <f t="shared" si="20"/>
        <v>31</v>
      </c>
      <c r="F1340" s="284">
        <f t="shared" si="21"/>
        <v>66</v>
      </c>
      <c r="H1340" s="50">
        <v>32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0"/>
      <c r="D1341" s="411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3127</v>
      </c>
      <c r="B1342" s="28"/>
      <c r="C1342" s="275"/>
      <c r="D1342" s="411" t="s">
        <v>129</v>
      </c>
      <c r="E1342" s="50">
        <f t="shared" si="20"/>
        <v>0</v>
      </c>
      <c r="F1342" s="284">
        <f t="shared" si="21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1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2812</v>
      </c>
      <c r="B1344" s="413"/>
      <c r="C1344" s="413"/>
      <c r="D1344" s="411" t="s">
        <v>132</v>
      </c>
      <c r="E1344" s="50">
        <f t="shared" si="20"/>
        <v>0</v>
      </c>
      <c r="F1344" s="284">
        <f t="shared" si="21"/>
        <v>35</v>
      </c>
      <c r="J1344" s="50">
        <v>35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2540</v>
      </c>
      <c r="B1345" s="28"/>
      <c r="C1345" s="275"/>
      <c r="D1345" s="411" t="s">
        <v>129</v>
      </c>
      <c r="E1345" s="50">
        <f t="shared" si="20"/>
        <v>0</v>
      </c>
      <c r="F1345" s="284">
        <f t="shared" si="21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2323</v>
      </c>
      <c r="B1346" s="28"/>
      <c r="C1346" s="413"/>
      <c r="D1346" s="411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1" t="s">
        <v>129</v>
      </c>
      <c r="E1347" s="50">
        <f t="shared" si="20"/>
        <v>0</v>
      </c>
      <c r="F1347" s="284">
        <f t="shared" si="21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2848</v>
      </c>
      <c r="B1348" s="28"/>
      <c r="C1348" s="275"/>
      <c r="D1348" s="411" t="s">
        <v>129</v>
      </c>
      <c r="E1348" s="50">
        <f t="shared" si="20"/>
        <v>0</v>
      </c>
      <c r="F1348" s="284">
        <f t="shared" si="21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3"/>
      <c r="C1349" s="413"/>
      <c r="D1349" s="411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0"/>
      <c r="D1350" s="411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0"/>
      <c r="C1351" s="410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2550</v>
      </c>
      <c r="B1352" s="410"/>
      <c r="C1352" s="410"/>
      <c r="D1352" s="1" t="s">
        <v>131</v>
      </c>
      <c r="E1352" s="50">
        <f t="shared" si="20"/>
        <v>6</v>
      </c>
      <c r="F1352" s="284">
        <f t="shared" si="21"/>
        <v>164</v>
      </c>
      <c r="H1352" s="50">
        <v>156</v>
      </c>
      <c r="I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2571</v>
      </c>
      <c r="B1353" s="28"/>
      <c r="C1353" s="275"/>
      <c r="D1353" s="411" t="s">
        <v>129</v>
      </c>
      <c r="E1353" s="50">
        <f t="shared" si="20"/>
        <v>0</v>
      </c>
      <c r="F1353" s="284">
        <f t="shared" si="21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3"/>
      <c r="C1354" s="413"/>
      <c r="D1354" s="411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2595</v>
      </c>
      <c r="B1355" s="28"/>
      <c r="C1355" s="275"/>
      <c r="D1355" s="411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3140</v>
      </c>
      <c r="B1356" s="413"/>
      <c r="C1356" s="413"/>
      <c r="D1356" s="411" t="s">
        <v>132</v>
      </c>
      <c r="E1356" s="50">
        <f t="shared" si="20"/>
        <v>2</v>
      </c>
      <c r="F1356" s="284">
        <f t="shared" si="21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0"/>
      <c r="D1357" s="411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3074</v>
      </c>
      <c r="B1358" s="28"/>
      <c r="C1358" s="275"/>
      <c r="D1358" s="411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3"/>
      <c r="C1359" s="413"/>
      <c r="D1359" s="411" t="s">
        <v>130</v>
      </c>
      <c r="E1359" s="50">
        <f t="shared" si="20"/>
        <v>2</v>
      </c>
      <c r="F1359" s="284">
        <f t="shared" si="21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2727</v>
      </c>
      <c r="B1360" s="28"/>
      <c r="C1360" s="275"/>
      <c r="D1360" s="411" t="s">
        <v>129</v>
      </c>
      <c r="E1360" s="50">
        <f t="shared" si="20"/>
        <v>1</v>
      </c>
      <c r="F1360" s="284">
        <f t="shared" si="21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2807</v>
      </c>
      <c r="B1361" s="28"/>
      <c r="C1361" s="275"/>
      <c r="D1361" s="411" t="s">
        <v>129</v>
      </c>
      <c r="E1361" s="50">
        <f t="shared" si="20"/>
        <v>1</v>
      </c>
      <c r="F1361" s="284">
        <f t="shared" si="21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1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0"/>
      <c r="D1363" s="411" t="s">
        <v>138</v>
      </c>
      <c r="E1363" s="50">
        <f t="shared" si="20"/>
        <v>27</v>
      </c>
      <c r="F1363" s="284">
        <f t="shared" si="21"/>
        <v>696</v>
      </c>
      <c r="G1363" s="50">
        <v>279</v>
      </c>
      <c r="H1363" s="50">
        <v>409</v>
      </c>
      <c r="J1363" s="50">
        <v>8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3"/>
      <c r="C1364" s="413"/>
      <c r="D1364" s="411" t="s">
        <v>135</v>
      </c>
      <c r="E1364" s="50">
        <f t="shared" si="20"/>
        <v>1</v>
      </c>
      <c r="F1364" s="284">
        <f t="shared" si="21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2318</v>
      </c>
      <c r="B1365" s="28"/>
      <c r="C1365" s="275"/>
      <c r="D1365" s="411" t="s">
        <v>129</v>
      </c>
      <c r="E1365" s="50">
        <f t="shared" si="20"/>
        <v>0</v>
      </c>
      <c r="F1365" s="284">
        <f t="shared" si="21"/>
        <v>0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1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2675</v>
      </c>
      <c r="B1367" s="28"/>
      <c r="C1367" s="275"/>
      <c r="D1367" s="411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3"/>
      <c r="D1368" s="411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2333</v>
      </c>
      <c r="B1369" s="28"/>
      <c r="C1369" s="275"/>
      <c r="D1369" s="411" t="s">
        <v>129</v>
      </c>
      <c r="E1369" s="50">
        <f t="shared" si="20"/>
        <v>3</v>
      </c>
      <c r="F1369" s="284">
        <f t="shared" si="21"/>
        <v>91</v>
      </c>
      <c r="H1369" s="50">
        <v>33</v>
      </c>
      <c r="I1369" s="50">
        <v>24</v>
      </c>
      <c r="J1369" s="50">
        <v>34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2623</v>
      </c>
      <c r="B1370" s="28"/>
      <c r="C1370" s="275"/>
      <c r="D1370" s="411" t="s">
        <v>129</v>
      </c>
      <c r="E1370" s="50">
        <f t="shared" si="20"/>
        <v>0</v>
      </c>
      <c r="F1370" s="284">
        <f t="shared" si="21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3"/>
      <c r="C1371" s="413"/>
      <c r="D1371" s="411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3"/>
      <c r="C1372" s="413"/>
      <c r="D1372" s="411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2637</v>
      </c>
      <c r="B1373" s="28"/>
      <c r="C1373" s="275"/>
      <c r="D1373" s="411" t="s">
        <v>129</v>
      </c>
      <c r="E1373" s="50">
        <f t="shared" si="20"/>
        <v>0</v>
      </c>
      <c r="F1373" s="284">
        <f t="shared" si="21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2312</v>
      </c>
      <c r="B1374" s="413"/>
      <c r="C1374" s="413"/>
      <c r="D1374" s="411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2559</v>
      </c>
      <c r="B1375" s="28"/>
      <c r="C1375" s="275"/>
      <c r="D1375" s="411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2677</v>
      </c>
      <c r="B1376" s="28"/>
      <c r="C1376" s="275"/>
      <c r="D1376" s="411" t="s">
        <v>129</v>
      </c>
      <c r="E1376" s="50">
        <f t="shared" si="20"/>
        <v>0</v>
      </c>
      <c r="F1376" s="284">
        <f t="shared" si="21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2631</v>
      </c>
      <c r="B1377" s="28"/>
      <c r="C1377" s="275"/>
      <c r="D1377" s="411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3"/>
      <c r="C1378" s="413"/>
      <c r="D1378" s="411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2547</v>
      </c>
      <c r="B1379" s="413"/>
      <c r="C1379" s="413"/>
      <c r="D1379" s="411" t="s">
        <v>135</v>
      </c>
      <c r="E1379" s="50">
        <f t="shared" si="20"/>
        <v>1</v>
      </c>
      <c r="F1379" s="284">
        <f t="shared" si="21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2707</v>
      </c>
      <c r="B1380" s="28"/>
      <c r="C1380" s="275"/>
      <c r="D1380" s="411" t="s">
        <v>129</v>
      </c>
      <c r="E1380" s="50">
        <f t="shared" si="20"/>
        <v>0</v>
      </c>
      <c r="F1380" s="284">
        <f t="shared" si="21"/>
        <v>0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2"/>
      <c r="C1381" s="410"/>
      <c r="D1381" s="411" t="s">
        <v>139</v>
      </c>
      <c r="E1381" s="50">
        <f t="shared" si="20"/>
        <v>48</v>
      </c>
      <c r="F1381" s="284">
        <f t="shared" si="21"/>
        <v>725</v>
      </c>
      <c r="G1381" s="50">
        <v>277</v>
      </c>
      <c r="H1381" s="50">
        <v>371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1" t="s">
        <v>129</v>
      </c>
      <c r="E1382" s="50">
        <f t="shared" si="20"/>
        <v>0</v>
      </c>
      <c r="F1382" s="284">
        <f t="shared" si="21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2085</v>
      </c>
      <c r="B1383" s="279"/>
      <c r="C1383" s="410"/>
      <c r="D1383" s="411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0"/>
      <c r="C1384" s="410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0"/>
      <c r="C1385" s="410"/>
      <c r="D1385" s="411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2838</v>
      </c>
      <c r="B1386" s="413"/>
      <c r="C1386" s="413"/>
      <c r="D1386" s="411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0"/>
      <c r="C1387" s="410"/>
      <c r="D1387" s="411" t="s">
        <v>140</v>
      </c>
      <c r="E1387" s="50">
        <f t="shared" si="22"/>
        <v>8</v>
      </c>
      <c r="F1387" s="284">
        <f t="shared" si="23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2341</v>
      </c>
      <c r="B1388" s="28"/>
      <c r="C1388" s="275"/>
      <c r="D1388" s="411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2615</v>
      </c>
      <c r="B1389" s="28"/>
      <c r="C1389" s="275"/>
      <c r="D1389" s="411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2133</v>
      </c>
      <c r="B1390" s="28"/>
      <c r="C1390" s="275"/>
      <c r="D1390" s="411" t="s">
        <v>129</v>
      </c>
      <c r="E1390" s="50">
        <f t="shared" si="22"/>
        <v>0</v>
      </c>
      <c r="F1390" s="284">
        <f t="shared" si="23"/>
        <v>52</v>
      </c>
      <c r="I1390" s="50">
        <v>11</v>
      </c>
      <c r="J1390" s="50">
        <v>41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3"/>
      <c r="C1391" s="413"/>
      <c r="D1391" s="411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2061</v>
      </c>
      <c r="B1392" s="410"/>
      <c r="C1392" s="410"/>
      <c r="D1392" s="411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2528</v>
      </c>
      <c r="B1393" s="28"/>
      <c r="C1393" s="275"/>
      <c r="D1393" s="411" t="s">
        <v>129</v>
      </c>
      <c r="E1393" s="50">
        <f t="shared" si="22"/>
        <v>5</v>
      </c>
      <c r="F1393" s="284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1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3"/>
      <c r="C1395" s="413"/>
      <c r="D1395" s="411" t="s">
        <v>135</v>
      </c>
      <c r="E1395" s="50">
        <f t="shared" si="22"/>
        <v>12</v>
      </c>
      <c r="F1395" s="284">
        <f t="shared" si="23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0"/>
      <c r="D1396" s="411" t="s">
        <v>138</v>
      </c>
      <c r="E1396" s="50">
        <f t="shared" si="22"/>
        <v>97</v>
      </c>
      <c r="F1396" s="284">
        <f t="shared" si="23"/>
        <v>1587</v>
      </c>
      <c r="G1396" s="50">
        <v>725</v>
      </c>
      <c r="H1396" s="50">
        <v>764</v>
      </c>
      <c r="I1396" s="50">
        <v>78</v>
      </c>
      <c r="J1396" s="50">
        <v>20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0"/>
      <c r="D1397" s="411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0"/>
      <c r="D1398" s="411" t="s">
        <v>137</v>
      </c>
      <c r="E1398" s="50">
        <f t="shared" si="22"/>
        <v>8</v>
      </c>
      <c r="F1398" s="284">
        <f t="shared" si="23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2134</v>
      </c>
      <c r="B1399" s="28"/>
      <c r="C1399" s="275"/>
      <c r="D1399" s="411" t="s">
        <v>129</v>
      </c>
      <c r="E1399" s="50">
        <f t="shared" si="22"/>
        <v>0</v>
      </c>
      <c r="F1399" s="284">
        <f t="shared" si="23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2778</v>
      </c>
      <c r="B1400" s="28"/>
      <c r="C1400" s="413"/>
      <c r="D1400" s="411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2714</v>
      </c>
      <c r="B1401" s="28"/>
      <c r="C1401" s="275"/>
      <c r="D1401" s="411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0"/>
      <c r="C1402" s="410"/>
      <c r="D1402" s="411" t="s">
        <v>133</v>
      </c>
      <c r="E1402" s="50">
        <f t="shared" si="22"/>
        <v>8</v>
      </c>
      <c r="F1402" s="284">
        <f t="shared" si="23"/>
        <v>538</v>
      </c>
      <c r="G1402" s="50">
        <v>127</v>
      </c>
      <c r="H1402" s="449">
        <v>353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0"/>
      <c r="C1403" s="410"/>
      <c r="D1403" s="411" t="s">
        <v>136</v>
      </c>
      <c r="E1403" s="50">
        <f t="shared" si="22"/>
        <v>2</v>
      </c>
      <c r="F1403" s="284">
        <f t="shared" si="23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3"/>
      <c r="D1404" s="411" t="s">
        <v>129</v>
      </c>
      <c r="E1404" s="50">
        <f t="shared" si="22"/>
        <v>0</v>
      </c>
      <c r="F1404" s="284">
        <f t="shared" si="23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2804</v>
      </c>
      <c r="B1405" s="28"/>
      <c r="C1405" s="275"/>
      <c r="D1405" s="411" t="s">
        <v>129</v>
      </c>
      <c r="E1405" s="50">
        <f t="shared" si="22"/>
        <v>0</v>
      </c>
      <c r="F1405" s="284">
        <f t="shared" si="23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1" t="s">
        <v>129</v>
      </c>
      <c r="E1406" s="50">
        <f t="shared" si="22"/>
        <v>1</v>
      </c>
      <c r="F1406" s="284">
        <f t="shared" si="23"/>
        <v>39</v>
      </c>
      <c r="G1406" s="50">
        <v>36</v>
      </c>
      <c r="J1406" s="50">
        <v>3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0"/>
      <c r="C1407" s="410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2676</v>
      </c>
      <c r="B1408" s="28"/>
      <c r="C1408" s="275"/>
      <c r="D1408" s="411" t="s">
        <v>129</v>
      </c>
      <c r="E1408" s="50">
        <f t="shared" si="22"/>
        <v>0</v>
      </c>
      <c r="F1408" s="284">
        <f t="shared" si="23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2803</v>
      </c>
      <c r="B1409" s="28"/>
      <c r="C1409" s="275"/>
      <c r="D1409" s="411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2063</v>
      </c>
      <c r="B1410" s="410"/>
      <c r="C1410" s="410"/>
      <c r="D1410" s="1" t="s">
        <v>131</v>
      </c>
      <c r="E1410" s="50">
        <f t="shared" si="22"/>
        <v>10</v>
      </c>
      <c r="F1410" s="284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0"/>
      <c r="C1411" s="410"/>
      <c r="D1411" s="411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2853</v>
      </c>
      <c r="B1412" s="28"/>
      <c r="C1412" s="275"/>
      <c r="D1412" s="411" t="s">
        <v>129</v>
      </c>
      <c r="E1412" s="50">
        <f t="shared" si="22"/>
        <v>0</v>
      </c>
      <c r="F1412" s="284">
        <f t="shared" si="23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2851</v>
      </c>
      <c r="B1413" s="28"/>
      <c r="C1413" s="413"/>
      <c r="D1413" s="411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3"/>
      <c r="D1414" s="411" t="s">
        <v>129</v>
      </c>
      <c r="E1414" s="50">
        <f t="shared" si="22"/>
        <v>0</v>
      </c>
      <c r="F1414" s="284">
        <f t="shared" si="23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1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3"/>
      <c r="D1416" s="411" t="s">
        <v>129</v>
      </c>
      <c r="E1416" s="50">
        <f t="shared" si="22"/>
        <v>0</v>
      </c>
      <c r="F1416" s="284">
        <f t="shared" si="23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2822</v>
      </c>
      <c r="B1417" s="28"/>
      <c r="C1417" s="275"/>
      <c r="D1417" s="411" t="s">
        <v>129</v>
      </c>
      <c r="E1417" s="50">
        <f t="shared" si="22"/>
        <v>0</v>
      </c>
      <c r="F1417" s="284">
        <f t="shared" si="23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2542</v>
      </c>
      <c r="C1418" s="275"/>
      <c r="D1418" s="411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1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2713</v>
      </c>
      <c r="B1420" s="28"/>
      <c r="C1420" s="275"/>
      <c r="D1420" s="411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2790</v>
      </c>
      <c r="B1421" s="28"/>
      <c r="C1421" s="275"/>
      <c r="D1421" s="411" t="s">
        <v>129</v>
      </c>
      <c r="E1421" s="50">
        <f t="shared" si="22"/>
        <v>0</v>
      </c>
      <c r="F1421" s="284">
        <f t="shared" si="23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0"/>
      <c r="D1422" s="411" t="s">
        <v>137</v>
      </c>
      <c r="E1422" s="50">
        <f t="shared" si="22"/>
        <v>1</v>
      </c>
      <c r="F1422" s="284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1" t="s">
        <v>129</v>
      </c>
      <c r="E1423" s="50">
        <f t="shared" si="22"/>
        <v>0</v>
      </c>
      <c r="F1423" s="284">
        <f t="shared" si="23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3"/>
      <c r="C1424" s="413"/>
      <c r="D1424" s="411" t="s">
        <v>130</v>
      </c>
      <c r="E1424" s="50">
        <f t="shared" si="22"/>
        <v>2</v>
      </c>
      <c r="F1424" s="284">
        <f t="shared" si="23"/>
        <v>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2624</v>
      </c>
      <c r="B1425" s="28"/>
      <c r="C1425" s="275"/>
      <c r="D1425" s="411" t="s">
        <v>129</v>
      </c>
      <c r="E1425" s="50">
        <f t="shared" si="22"/>
        <v>0</v>
      </c>
      <c r="F1425" s="284">
        <f t="shared" si="23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1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1843</v>
      </c>
      <c r="B1427" s="28"/>
      <c r="C1427" s="275"/>
      <c r="D1427" s="411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2712</v>
      </c>
      <c r="B1428" s="413"/>
      <c r="C1428" s="413"/>
      <c r="D1428" s="411" t="s">
        <v>132</v>
      </c>
      <c r="E1428" s="50">
        <f t="shared" si="22"/>
        <v>1</v>
      </c>
      <c r="F1428" s="284">
        <f t="shared" si="23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2135</v>
      </c>
      <c r="B1429" s="28"/>
      <c r="C1429" s="275"/>
      <c r="D1429" s="411" t="s">
        <v>129</v>
      </c>
      <c r="E1429" s="50">
        <f t="shared" si="22"/>
        <v>0</v>
      </c>
      <c r="F1429" s="284">
        <f t="shared" si="23"/>
        <v>7</v>
      </c>
      <c r="H1429" s="449"/>
      <c r="I1429" s="50">
        <v>7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1" t="s">
        <v>129</v>
      </c>
      <c r="E1430" s="50">
        <f t="shared" si="22"/>
        <v>0</v>
      </c>
      <c r="F1430" s="284">
        <f t="shared" si="23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2780</v>
      </c>
      <c r="B1431" s="28"/>
      <c r="C1431" s="275"/>
      <c r="D1431" s="411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2136</v>
      </c>
      <c r="B1432" s="413"/>
      <c r="C1432" s="413"/>
      <c r="D1432" s="411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3"/>
      <c r="D1433" s="411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2850</v>
      </c>
      <c r="B1434" s="28"/>
      <c r="C1434" s="275"/>
      <c r="D1434" s="411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2137</v>
      </c>
      <c r="B1435" s="28"/>
      <c r="C1435" s="275"/>
      <c r="D1435" s="411" t="s">
        <v>129</v>
      </c>
      <c r="E1435" s="50">
        <f t="shared" si="22"/>
        <v>4</v>
      </c>
      <c r="F1435" s="284">
        <f t="shared" si="23"/>
        <v>63</v>
      </c>
      <c r="G1435" s="50">
        <v>3</v>
      </c>
      <c r="H1435" s="50">
        <v>27</v>
      </c>
      <c r="I1435" s="50">
        <v>33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2789</v>
      </c>
      <c r="B1436" s="28"/>
      <c r="C1436" s="275"/>
      <c r="D1436" s="411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2734</v>
      </c>
      <c r="B1437" s="28"/>
      <c r="C1437" s="275"/>
      <c r="D1437" s="411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1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0"/>
      <c r="C1439" s="410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2735</v>
      </c>
      <c r="B1440" s="28"/>
      <c r="C1440" s="275"/>
      <c r="D1440" s="411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3075</v>
      </c>
      <c r="B1441" s="28"/>
      <c r="C1441" s="275"/>
      <c r="D1441" s="411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3"/>
      <c r="C1442" s="413"/>
      <c r="D1442" s="411" t="s">
        <v>130</v>
      </c>
      <c r="E1442" s="50">
        <f t="shared" si="22"/>
        <v>3</v>
      </c>
      <c r="F1442" s="284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2138</v>
      </c>
      <c r="B1443" s="28"/>
      <c r="C1443" s="275"/>
      <c r="D1443" s="411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2"/>
      <c r="C1444" s="410"/>
      <c r="D1444" s="411" t="s">
        <v>139</v>
      </c>
      <c r="E1444" s="50">
        <f t="shared" si="22"/>
        <v>28</v>
      </c>
      <c r="F1444" s="284">
        <f t="shared" si="23"/>
        <v>487</v>
      </c>
      <c r="G1444" s="50">
        <v>364</v>
      </c>
      <c r="H1444" s="50">
        <v>83</v>
      </c>
      <c r="I1444" s="50">
        <v>40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3"/>
      <c r="C1445" s="413"/>
      <c r="D1445" s="411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1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0"/>
      <c r="C1447" s="410"/>
      <c r="D1447" s="1" t="s">
        <v>131</v>
      </c>
      <c r="E1447" s="50">
        <f t="shared" si="22"/>
        <v>9</v>
      </c>
      <c r="F1447" s="284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2"/>
      <c r="C1448" s="410"/>
      <c r="D1448" s="411" t="s">
        <v>139</v>
      </c>
      <c r="E1448" s="50">
        <f t="shared" si="22"/>
        <v>69</v>
      </c>
      <c r="F1448" s="284">
        <f t="shared" si="23"/>
        <v>884</v>
      </c>
      <c r="G1448" s="50">
        <v>452</v>
      </c>
      <c r="H1448" s="50">
        <v>432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1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2074</v>
      </c>
      <c r="B1450" s="28"/>
      <c r="C1450" s="275"/>
      <c r="D1450" s="411" t="s">
        <v>129</v>
      </c>
      <c r="E1450" s="50">
        <f t="shared" si="24"/>
        <v>1</v>
      </c>
      <c r="F1450" s="284">
        <f t="shared" si="25"/>
        <v>12</v>
      </c>
      <c r="H1450" s="449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3"/>
      <c r="D1451" s="411" t="s">
        <v>129</v>
      </c>
      <c r="E1451" s="50">
        <f t="shared" si="24"/>
        <v>3</v>
      </c>
      <c r="F1451" s="284">
        <f t="shared" si="25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2139</v>
      </c>
      <c r="B1452" s="28"/>
      <c r="C1452" s="275"/>
      <c r="D1452" s="411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2325</v>
      </c>
      <c r="B1453" s="28"/>
      <c r="C1453" s="275"/>
      <c r="D1453" s="411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1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0"/>
      <c r="C1455" s="410"/>
      <c r="D1455" s="411" t="s">
        <v>140</v>
      </c>
      <c r="E1455" s="50">
        <f t="shared" si="24"/>
        <v>1</v>
      </c>
      <c r="F1455" s="284">
        <f t="shared" si="25"/>
        <v>148</v>
      </c>
      <c r="G1455" s="50">
        <v>6</v>
      </c>
      <c r="H1455" s="50">
        <v>73</v>
      </c>
      <c r="I1455" s="50">
        <v>60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3"/>
      <c r="C1456" s="413"/>
      <c r="D1456" s="411" t="s">
        <v>135</v>
      </c>
      <c r="E1456" s="50">
        <f t="shared" si="24"/>
        <v>3</v>
      </c>
      <c r="F1456" s="284">
        <f t="shared" si="25"/>
        <v>350</v>
      </c>
      <c r="G1456" s="50">
        <v>226</v>
      </c>
      <c r="H1456" s="50">
        <v>74</v>
      </c>
      <c r="I1456" s="50">
        <v>22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2619</v>
      </c>
      <c r="B1457" s="28"/>
      <c r="C1457" s="275"/>
      <c r="D1457" s="411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2077</v>
      </c>
      <c r="B1458" s="413"/>
      <c r="C1458" s="413"/>
      <c r="D1458" s="411" t="s">
        <v>130</v>
      </c>
      <c r="E1458" s="50">
        <f t="shared" si="24"/>
        <v>1</v>
      </c>
      <c r="F1458" s="284">
        <f t="shared" si="25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3"/>
      <c r="D1459" s="411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2777</v>
      </c>
      <c r="B1460" s="410"/>
      <c r="C1460" s="410"/>
      <c r="D1460" s="1" t="s">
        <v>131</v>
      </c>
      <c r="E1460" s="50">
        <f t="shared" si="24"/>
        <v>7</v>
      </c>
      <c r="F1460" s="284">
        <f t="shared" si="25"/>
        <v>0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2517</v>
      </c>
      <c r="B1461" s="28"/>
      <c r="C1461" s="275"/>
      <c r="D1461" s="411" t="s">
        <v>129</v>
      </c>
      <c r="E1461" s="50">
        <f t="shared" si="24"/>
        <v>1</v>
      </c>
      <c r="F1461" s="284">
        <f t="shared" si="25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3080</v>
      </c>
      <c r="B1462" s="413"/>
      <c r="C1462" s="413"/>
      <c r="D1462" s="411" t="s">
        <v>130</v>
      </c>
      <c r="E1462" s="50">
        <f t="shared" si="24"/>
        <v>3</v>
      </c>
      <c r="F1462" s="284">
        <f t="shared" si="25"/>
        <v>3</v>
      </c>
      <c r="I1462" s="50">
        <v>3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0"/>
      <c r="D1463" s="411" t="s">
        <v>134</v>
      </c>
      <c r="E1463" s="50">
        <f t="shared" si="24"/>
        <v>17</v>
      </c>
      <c r="F1463" s="284">
        <f t="shared" si="25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2140</v>
      </c>
      <c r="B1464" s="28"/>
      <c r="C1464" s="275"/>
      <c r="D1464" s="411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2578</v>
      </c>
      <c r="B1465" s="413"/>
      <c r="C1465" s="413"/>
      <c r="D1465" s="411" t="s">
        <v>132</v>
      </c>
      <c r="E1465" s="50">
        <f t="shared" si="24"/>
        <v>6</v>
      </c>
      <c r="F1465" s="284">
        <f t="shared" si="25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2545</v>
      </c>
      <c r="C1466" s="275"/>
      <c r="D1466" s="411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2705</v>
      </c>
      <c r="B1467" s="28"/>
      <c r="C1467" s="413"/>
      <c r="D1467" s="411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2588</v>
      </c>
      <c r="B1468" s="413"/>
      <c r="C1468" s="413"/>
      <c r="D1468" s="411" t="s">
        <v>130</v>
      </c>
      <c r="E1468" s="50">
        <f t="shared" si="24"/>
        <v>4</v>
      </c>
      <c r="F1468" s="284">
        <f t="shared" si="25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0"/>
      <c r="D1469" s="411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2700</v>
      </c>
      <c r="B1470" s="28"/>
      <c r="C1470" s="275"/>
      <c r="D1470" s="411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3"/>
      <c r="C1471" s="413"/>
      <c r="D1471" s="411" t="s">
        <v>135</v>
      </c>
      <c r="E1471" s="50">
        <f t="shared" si="24"/>
        <v>6</v>
      </c>
      <c r="F1471" s="284">
        <f t="shared" si="25"/>
        <v>4</v>
      </c>
      <c r="H1471" s="449"/>
      <c r="J1471" s="50">
        <v>4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2610</v>
      </c>
      <c r="B1472" s="28"/>
      <c r="C1472" s="275"/>
      <c r="D1472" s="411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1" t="s">
        <v>129</v>
      </c>
      <c r="E1473" s="50">
        <f t="shared" si="24"/>
        <v>1</v>
      </c>
      <c r="F1473" s="284">
        <f t="shared" si="25"/>
        <v>5</v>
      </c>
      <c r="H1473" s="50">
        <v>5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2141</v>
      </c>
      <c r="B1474" s="413"/>
      <c r="C1474" s="413"/>
      <c r="D1474" s="411" t="s">
        <v>132</v>
      </c>
      <c r="E1474" s="50">
        <f t="shared" si="24"/>
        <v>2</v>
      </c>
      <c r="F1474" s="284">
        <f t="shared" si="25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3"/>
      <c r="C1475" s="413"/>
      <c r="D1475" s="411" t="s">
        <v>135</v>
      </c>
      <c r="E1475" s="50">
        <f t="shared" si="24"/>
        <v>53</v>
      </c>
      <c r="F1475" s="284">
        <f t="shared" si="25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1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0"/>
      <c r="C1477" s="410"/>
      <c r="D1477" s="411" t="s">
        <v>136</v>
      </c>
      <c r="E1477" s="50">
        <f t="shared" si="24"/>
        <v>22</v>
      </c>
      <c r="F1477" s="284">
        <f t="shared" si="25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2836</v>
      </c>
      <c r="B1478" s="28"/>
      <c r="C1478" s="275"/>
      <c r="D1478" s="411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3"/>
      <c r="C1479" s="413"/>
      <c r="D1479" s="411" t="s">
        <v>130</v>
      </c>
      <c r="E1479" s="50">
        <f t="shared" si="24"/>
        <v>2</v>
      </c>
      <c r="F1479" s="284">
        <f t="shared" si="25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2862</v>
      </c>
      <c r="B1480" s="28"/>
      <c r="C1480" s="275"/>
      <c r="D1480" s="411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3"/>
      <c r="C1481" s="413"/>
      <c r="D1481" s="411" t="s">
        <v>135</v>
      </c>
      <c r="E1481" s="50">
        <f t="shared" si="24"/>
        <v>4</v>
      </c>
      <c r="F1481" s="284">
        <f t="shared" si="25"/>
        <v>9</v>
      </c>
      <c r="G1481" s="50">
        <v>2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1" t="s">
        <v>129</v>
      </c>
      <c r="E1482" s="50">
        <f t="shared" si="24"/>
        <v>1</v>
      </c>
      <c r="F1482" s="284">
        <f t="shared" si="25"/>
        <v>2</v>
      </c>
      <c r="H1482" s="449"/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3"/>
      <c r="D1483" s="411" t="s">
        <v>129</v>
      </c>
      <c r="E1483" s="50">
        <f t="shared" si="24"/>
        <v>1</v>
      </c>
      <c r="F1483" s="284">
        <f t="shared" si="25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2805</v>
      </c>
      <c r="B1484" s="28"/>
      <c r="C1484" s="275"/>
      <c r="D1484" s="411" t="s">
        <v>129</v>
      </c>
      <c r="E1484" s="50">
        <f t="shared" si="24"/>
        <v>0</v>
      </c>
      <c r="F1484" s="284">
        <f t="shared" si="25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2842</v>
      </c>
      <c r="B1485" s="28"/>
      <c r="C1485" s="275"/>
      <c r="D1485" s="411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3"/>
      <c r="D1486" s="411" t="s">
        <v>129</v>
      </c>
      <c r="E1486" s="50">
        <f t="shared" si="24"/>
        <v>0</v>
      </c>
      <c r="F1486" s="284">
        <f t="shared" si="25"/>
        <v>18</v>
      </c>
      <c r="H1486" s="449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0"/>
      <c r="D1487" s="411" t="s">
        <v>134</v>
      </c>
      <c r="E1487" s="50">
        <f t="shared" si="24"/>
        <v>8</v>
      </c>
      <c r="F1487" s="284">
        <f t="shared" si="25"/>
        <v>6</v>
      </c>
      <c r="I1487" s="50">
        <v>6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0"/>
      <c r="C1488" s="410"/>
      <c r="D1488" s="1" t="s">
        <v>131</v>
      </c>
      <c r="E1488" s="50">
        <f t="shared" si="24"/>
        <v>2</v>
      </c>
      <c r="F1488" s="284">
        <f t="shared" si="25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0"/>
      <c r="C1489" s="410"/>
      <c r="D1489" s="1" t="s">
        <v>131</v>
      </c>
      <c r="E1489" s="50">
        <f t="shared" si="24"/>
        <v>9</v>
      </c>
      <c r="F1489" s="284">
        <f t="shared" si="25"/>
        <v>9</v>
      </c>
      <c r="H1489" s="50">
        <v>2</v>
      </c>
      <c r="I1489" s="50">
        <v>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2781</v>
      </c>
      <c r="B1490" s="28"/>
      <c r="C1490" s="275"/>
      <c r="D1490" s="411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1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2602</v>
      </c>
      <c r="B1492" s="413"/>
      <c r="C1492" s="413"/>
      <c r="D1492" s="411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3"/>
      <c r="C1493" s="413"/>
      <c r="D1493" s="411" t="s">
        <v>130</v>
      </c>
      <c r="E1493" s="50">
        <f t="shared" si="24"/>
        <v>3</v>
      </c>
      <c r="F1493" s="284">
        <f t="shared" si="25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2331</v>
      </c>
      <c r="B1494" s="279"/>
      <c r="C1494" s="410"/>
      <c r="D1494" s="411" t="s">
        <v>134</v>
      </c>
      <c r="E1494" s="50">
        <f t="shared" si="24"/>
        <v>33</v>
      </c>
      <c r="F1494" s="284">
        <f t="shared" si="25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2344</v>
      </c>
      <c r="B1495" s="28"/>
      <c r="C1495" s="275"/>
      <c r="D1495" s="411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1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0"/>
      <c r="D1497" s="411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0"/>
      <c r="D1498" s="411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2723</v>
      </c>
      <c r="B1499" s="28"/>
      <c r="C1499" s="275"/>
      <c r="D1499" s="411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2859</v>
      </c>
      <c r="B1500" s="28"/>
      <c r="C1500" s="275"/>
      <c r="D1500" s="411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1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3"/>
      <c r="C1502" s="413"/>
      <c r="D1502" s="411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0"/>
      <c r="C1503" s="410"/>
      <c r="D1503" s="411" t="s">
        <v>140</v>
      </c>
      <c r="E1503" s="50">
        <f t="shared" si="24"/>
        <v>16</v>
      </c>
      <c r="F1503" s="284">
        <f t="shared" si="25"/>
        <v>99</v>
      </c>
      <c r="G1503" s="50">
        <v>1</v>
      </c>
      <c r="H1503" s="50">
        <v>62</v>
      </c>
      <c r="I1503" s="50">
        <v>22</v>
      </c>
      <c r="J1503" s="50">
        <v>14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3"/>
      <c r="D1504" s="411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2052</v>
      </c>
      <c r="B1505" s="410"/>
      <c r="C1505" s="410"/>
      <c r="D1505" s="411" t="s">
        <v>140</v>
      </c>
      <c r="E1505" s="50">
        <f t="shared" si="24"/>
        <v>25</v>
      </c>
      <c r="F1505" s="284">
        <f t="shared" si="25"/>
        <v>798</v>
      </c>
      <c r="G1505" s="50">
        <v>124</v>
      </c>
      <c r="H1505" s="50">
        <v>550</v>
      </c>
      <c r="I1505" s="50">
        <v>75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0"/>
      <c r="C1506" s="410"/>
      <c r="D1506" s="411" t="s">
        <v>136</v>
      </c>
      <c r="E1506" s="50">
        <f t="shared" si="24"/>
        <v>4</v>
      </c>
      <c r="F1506" s="284">
        <f t="shared" si="25"/>
        <v>201</v>
      </c>
      <c r="G1506" s="50">
        <v>111</v>
      </c>
      <c r="H1506" s="50">
        <v>68</v>
      </c>
      <c r="I1506" s="50">
        <v>16</v>
      </c>
      <c r="J1506" s="50">
        <v>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2142</v>
      </c>
      <c r="B1507" s="28"/>
      <c r="C1507" s="275"/>
      <c r="D1507" s="411" t="s">
        <v>129</v>
      </c>
      <c r="E1507" s="50">
        <f t="shared" si="24"/>
        <v>0</v>
      </c>
      <c r="F1507" s="284">
        <f t="shared" si="25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3"/>
      <c r="C1508" s="413"/>
      <c r="D1508" s="411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0"/>
      <c r="D1509" s="411" t="s">
        <v>134</v>
      </c>
      <c r="E1509" s="50">
        <f t="shared" si="24"/>
        <v>6</v>
      </c>
      <c r="F1509" s="284">
        <f t="shared" si="25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2871</v>
      </c>
      <c r="B1510" s="28"/>
      <c r="C1510" s="275"/>
      <c r="D1510" s="411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0"/>
      <c r="C1511" s="410"/>
      <c r="D1511" s="411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0"/>
      <c r="D1512" s="411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2617</v>
      </c>
      <c r="B1513" s="28"/>
      <c r="C1513" s="275"/>
      <c r="D1513" s="411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2628</v>
      </c>
      <c r="B1514" s="28"/>
      <c r="C1514" s="275"/>
      <c r="D1514" s="411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0"/>
      <c r="D1515" s="411" t="s">
        <v>134</v>
      </c>
      <c r="E1515" s="50">
        <f t="shared" si="26"/>
        <v>3</v>
      </c>
      <c r="F1515" s="284">
        <f t="shared" si="27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2342</v>
      </c>
      <c r="B1516" s="410"/>
      <c r="C1516" s="410"/>
      <c r="D1516" s="1" t="s">
        <v>131</v>
      </c>
      <c r="E1516" s="50">
        <f t="shared" si="26"/>
        <v>15</v>
      </c>
      <c r="F1516" s="284">
        <f t="shared" si="27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2829</v>
      </c>
      <c r="B1517" s="28"/>
      <c r="C1517" s="275"/>
      <c r="D1517" s="411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3"/>
      <c r="C1518" s="413"/>
      <c r="D1518" s="411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2083</v>
      </c>
      <c r="B1519" s="28"/>
      <c r="C1519" s="275"/>
      <c r="D1519" s="411" t="s">
        <v>129</v>
      </c>
      <c r="E1519" s="50">
        <f t="shared" si="26"/>
        <v>1</v>
      </c>
      <c r="F1519" s="284">
        <f t="shared" si="27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2143</v>
      </c>
      <c r="B1520" s="28"/>
      <c r="C1520" s="275"/>
      <c r="D1520" s="411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2642</v>
      </c>
      <c r="B1521" s="413"/>
      <c r="C1521" s="413"/>
      <c r="D1521" s="411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0"/>
      <c r="D1522" s="411" t="s">
        <v>137</v>
      </c>
      <c r="E1522" s="50">
        <f t="shared" si="26"/>
        <v>9</v>
      </c>
      <c r="F1522" s="284">
        <f t="shared" si="27"/>
        <v>27</v>
      </c>
      <c r="G1522" s="50">
        <v>12</v>
      </c>
      <c r="H1522" s="50">
        <v>13</v>
      </c>
      <c r="I1522" s="50">
        <v>2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2739</v>
      </c>
      <c r="B1523" s="28"/>
      <c r="C1523" s="275"/>
      <c r="D1523" s="411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1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2701</v>
      </c>
      <c r="B1525" s="28"/>
      <c r="C1525" s="275"/>
      <c r="D1525" s="411" t="s">
        <v>129</v>
      </c>
      <c r="E1525" s="50">
        <f t="shared" si="26"/>
        <v>0</v>
      </c>
      <c r="F1525" s="284">
        <f t="shared" si="27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3"/>
      <c r="D1526" s="411" t="s">
        <v>129</v>
      </c>
      <c r="E1526" s="50">
        <f t="shared" si="26"/>
        <v>0</v>
      </c>
      <c r="F1526" s="284">
        <f t="shared" si="27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1" t="s">
        <v>129</v>
      </c>
      <c r="E1527" s="50">
        <f t="shared" si="26"/>
        <v>0</v>
      </c>
      <c r="F1527" s="284">
        <f t="shared" si="27"/>
        <v>1</v>
      </c>
      <c r="H1527" s="449"/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3"/>
      <c r="C1528" s="413"/>
      <c r="D1528" s="411" t="s">
        <v>135</v>
      </c>
      <c r="E1528" s="50">
        <f t="shared" si="26"/>
        <v>14</v>
      </c>
      <c r="F1528" s="284">
        <f t="shared" si="27"/>
        <v>40</v>
      </c>
      <c r="H1528" s="449">
        <v>40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1" t="s">
        <v>129</v>
      </c>
      <c r="E1529" s="50">
        <f t="shared" si="26"/>
        <v>1</v>
      </c>
      <c r="F1529" s="284">
        <f t="shared" si="27"/>
        <v>6</v>
      </c>
      <c r="H1529" s="449"/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3"/>
      <c r="C1530" s="413"/>
      <c r="D1530" s="411" t="s">
        <v>132</v>
      </c>
      <c r="E1530" s="50">
        <f t="shared" si="26"/>
        <v>2</v>
      </c>
      <c r="F1530" s="284">
        <f t="shared" si="27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2613</v>
      </c>
      <c r="B1531" s="413"/>
      <c r="C1531" s="413"/>
      <c r="D1531" s="411" t="s">
        <v>135</v>
      </c>
      <c r="E1531" s="50">
        <f t="shared" si="26"/>
        <v>14</v>
      </c>
      <c r="F1531" s="284">
        <f t="shared" si="27"/>
        <v>130</v>
      </c>
      <c r="G1531" s="50">
        <v>13</v>
      </c>
      <c r="H1531" s="50">
        <v>88</v>
      </c>
      <c r="I1531" s="50">
        <v>22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2740</v>
      </c>
      <c r="B1532" s="28"/>
      <c r="C1532" s="275"/>
      <c r="D1532" s="411" t="s">
        <v>129</v>
      </c>
      <c r="E1532" s="50">
        <f t="shared" si="26"/>
        <v>0</v>
      </c>
      <c r="F1532" s="284">
        <f t="shared" si="27"/>
        <v>7</v>
      </c>
      <c r="I1532" s="50">
        <v>7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0"/>
      <c r="C1533" s="410"/>
      <c r="D1533" s="411" t="s">
        <v>136</v>
      </c>
      <c r="E1533" s="50">
        <f t="shared" si="26"/>
        <v>34</v>
      </c>
      <c r="F1533" s="284">
        <f t="shared" si="27"/>
        <v>70</v>
      </c>
      <c r="G1533" s="50">
        <v>2</v>
      </c>
      <c r="H1533" s="50">
        <v>42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3"/>
      <c r="C1534" s="413"/>
      <c r="D1534" s="411" t="s">
        <v>130</v>
      </c>
      <c r="E1534" s="50">
        <f t="shared" si="26"/>
        <v>25</v>
      </c>
      <c r="F1534" s="284">
        <f t="shared" si="27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2612</v>
      </c>
      <c r="B1535" s="28"/>
      <c r="C1535" s="275"/>
      <c r="D1535" s="411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3"/>
      <c r="C1536" s="413"/>
      <c r="D1536" s="411" t="s">
        <v>132</v>
      </c>
      <c r="E1536" s="50">
        <f t="shared" si="26"/>
        <v>4</v>
      </c>
      <c r="F1536" s="284">
        <f t="shared" si="27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2644</v>
      </c>
      <c r="B1537" s="28"/>
      <c r="C1537" s="275"/>
      <c r="D1537" s="411" t="s">
        <v>129</v>
      </c>
      <c r="E1537" s="50">
        <f t="shared" si="26"/>
        <v>1</v>
      </c>
      <c r="F1537" s="284">
        <f t="shared" si="27"/>
        <v>5</v>
      </c>
      <c r="I1537" s="50">
        <v>5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2697</v>
      </c>
      <c r="B1538" s="28"/>
      <c r="C1538" s="275"/>
      <c r="D1538" s="411" t="s">
        <v>129</v>
      </c>
      <c r="E1538" s="50">
        <f t="shared" si="26"/>
        <v>0</v>
      </c>
      <c r="F1538" s="284">
        <f t="shared" si="27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3"/>
      <c r="D1539" s="411" t="s">
        <v>129</v>
      </c>
      <c r="E1539" s="50">
        <f t="shared" si="26"/>
        <v>1</v>
      </c>
      <c r="F1539" s="284">
        <f t="shared" si="27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1" t="s">
        <v>129</v>
      </c>
      <c r="E1540" s="50">
        <f t="shared" si="26"/>
        <v>3</v>
      </c>
      <c r="F1540" s="284">
        <f t="shared" si="27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0"/>
      <c r="C1541" s="410"/>
      <c r="D1541" s="1" t="s">
        <v>131</v>
      </c>
      <c r="E1541" s="50">
        <f t="shared" si="26"/>
        <v>10</v>
      </c>
      <c r="F1541" s="284">
        <f t="shared" si="27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2802</v>
      </c>
      <c r="B1542" s="413"/>
      <c r="C1542" s="413"/>
      <c r="D1542" s="411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3"/>
      <c r="C1543" s="413"/>
      <c r="D1543" s="411" t="s">
        <v>135</v>
      </c>
      <c r="E1543" s="50">
        <f t="shared" si="26"/>
        <v>3</v>
      </c>
      <c r="F1543" s="284">
        <f t="shared" si="27"/>
        <v>52</v>
      </c>
      <c r="H1543" s="50">
        <v>28</v>
      </c>
      <c r="I1543" s="50">
        <v>23</v>
      </c>
      <c r="J1543" s="50">
        <v>1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2144</v>
      </c>
      <c r="B1544" s="28"/>
      <c r="C1544" s="413"/>
      <c r="D1544" s="411" t="s">
        <v>129</v>
      </c>
      <c r="E1544" s="50">
        <f t="shared" si="26"/>
        <v>0</v>
      </c>
      <c r="F1544" s="284">
        <f t="shared" si="27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3"/>
      <c r="C1545" s="413"/>
      <c r="D1545" s="411" t="s">
        <v>132</v>
      </c>
      <c r="E1545" s="50">
        <f t="shared" si="26"/>
        <v>3</v>
      </c>
      <c r="F1545" s="284">
        <f t="shared" si="27"/>
        <v>49</v>
      </c>
      <c r="H1545" s="50">
        <v>5</v>
      </c>
      <c r="I1545" s="50">
        <v>25</v>
      </c>
      <c r="J1545" s="50">
        <v>19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2855</v>
      </c>
      <c r="B1546" s="28"/>
      <c r="C1546" s="275"/>
      <c r="D1546" s="411" t="s">
        <v>129</v>
      </c>
      <c r="E1546" s="50">
        <f t="shared" si="26"/>
        <v>0</v>
      </c>
      <c r="F1546" s="284">
        <f t="shared" si="27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3"/>
      <c r="C1547" s="413"/>
      <c r="D1547" s="411" t="s">
        <v>132</v>
      </c>
      <c r="E1547" s="50">
        <f t="shared" si="26"/>
        <v>6</v>
      </c>
      <c r="F1547" s="284">
        <f t="shared" si="27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0"/>
      <c r="D1548" s="411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2057</v>
      </c>
      <c r="B1549" s="413"/>
      <c r="C1549" s="413"/>
      <c r="D1549" s="411" t="s">
        <v>135</v>
      </c>
      <c r="E1549" s="50">
        <f t="shared" si="26"/>
        <v>4</v>
      </c>
      <c r="F1549" s="284">
        <f t="shared" si="27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0"/>
      <c r="C1550" s="410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3"/>
      <c r="C1551" s="413"/>
      <c r="D1551" s="411" t="s">
        <v>135</v>
      </c>
      <c r="E1551" s="50">
        <f t="shared" si="26"/>
        <v>23</v>
      </c>
      <c r="F1551" s="284">
        <f t="shared" si="27"/>
        <v>62</v>
      </c>
      <c r="G1551" s="50">
        <v>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0"/>
      <c r="C1552" s="410"/>
      <c r="D1552" s="411" t="s">
        <v>133</v>
      </c>
      <c r="E1552" s="50">
        <f t="shared" si="26"/>
        <v>12</v>
      </c>
      <c r="F1552" s="284">
        <f t="shared" si="27"/>
        <v>56</v>
      </c>
      <c r="G1552" s="50">
        <v>18</v>
      </c>
      <c r="H1552" s="50">
        <v>38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3086</v>
      </c>
      <c r="B1553" s="28"/>
      <c r="C1553" s="275"/>
      <c r="D1553" s="411" t="s">
        <v>129</v>
      </c>
      <c r="E1553" s="50">
        <f t="shared" si="26"/>
        <v>0</v>
      </c>
      <c r="F1553" s="284">
        <f t="shared" si="27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1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0"/>
      <c r="D1555" s="411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2648</v>
      </c>
      <c r="B1556" s="28"/>
      <c r="C1556" s="275"/>
      <c r="D1556" s="411" t="s">
        <v>129</v>
      </c>
      <c r="E1556" s="50">
        <f t="shared" si="26"/>
        <v>0</v>
      </c>
      <c r="F1556" s="284">
        <f t="shared" si="27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0"/>
      <c r="D1557" s="411" t="s">
        <v>137</v>
      </c>
      <c r="E1557" s="50">
        <f t="shared" si="26"/>
        <v>8</v>
      </c>
      <c r="F1557" s="284">
        <f t="shared" si="27"/>
        <v>141</v>
      </c>
      <c r="H1557" s="50">
        <v>2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0"/>
      <c r="D1558" s="411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0"/>
      <c r="C1559" s="410"/>
      <c r="D1559" s="411" t="s">
        <v>133</v>
      </c>
      <c r="E1559" s="50">
        <f t="shared" si="26"/>
        <v>16</v>
      </c>
      <c r="F1559" s="284">
        <f t="shared" si="27"/>
        <v>406</v>
      </c>
      <c r="G1559" s="50">
        <v>405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2070</v>
      </c>
      <c r="B1560" s="413"/>
      <c r="C1560" s="413"/>
      <c r="D1560" s="411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0"/>
      <c r="D1561" s="411" t="s">
        <v>137</v>
      </c>
      <c r="E1561" s="50">
        <f t="shared" si="26"/>
        <v>8</v>
      </c>
      <c r="F1561" s="284">
        <f t="shared" si="27"/>
        <v>116</v>
      </c>
      <c r="G1561" s="50">
        <v>5</v>
      </c>
      <c r="H1561" s="50">
        <v>18</v>
      </c>
      <c r="I1561" s="50">
        <v>93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3"/>
      <c r="C1562" s="413"/>
      <c r="D1562" s="411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1" t="s">
        <v>129</v>
      </c>
      <c r="E1563" s="50">
        <f t="shared" si="26"/>
        <v>14</v>
      </c>
      <c r="F1563" s="284">
        <f t="shared" si="27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2711</v>
      </c>
      <c r="B1564" s="28"/>
      <c r="C1564" s="413"/>
      <c r="D1564" s="411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2510</v>
      </c>
      <c r="B1565" s="413"/>
      <c r="C1565" s="413"/>
      <c r="D1565" s="411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2792</v>
      </c>
      <c r="B1566" s="28"/>
      <c r="C1566" s="275"/>
      <c r="D1566" s="411" t="s">
        <v>129</v>
      </c>
      <c r="E1566" s="50">
        <f t="shared" si="26"/>
        <v>0</v>
      </c>
      <c r="F1566" s="284">
        <f t="shared" si="27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2145</v>
      </c>
      <c r="B1567" s="28"/>
      <c r="C1567" s="275"/>
      <c r="D1567" s="411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3"/>
      <c r="D1568" s="411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1" t="s">
        <v>129</v>
      </c>
      <c r="E1569" s="50">
        <f t="shared" si="26"/>
        <v>0</v>
      </c>
      <c r="F1569" s="284">
        <f t="shared" si="27"/>
        <v>40</v>
      </c>
      <c r="J1569" s="50">
        <v>40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3"/>
      <c r="C1570" s="413"/>
      <c r="D1570" s="411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0"/>
      <c r="C1571" s="410"/>
      <c r="D1571" s="411" t="s">
        <v>136</v>
      </c>
      <c r="E1571" s="50">
        <f t="shared" si="26"/>
        <v>6</v>
      </c>
      <c r="F1571" s="284">
        <f t="shared" si="27"/>
        <v>3</v>
      </c>
      <c r="H1571" s="50">
        <v>3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0"/>
      <c r="C1572" s="410"/>
      <c r="D1572" s="411" t="s">
        <v>140</v>
      </c>
      <c r="E1572" s="50">
        <f t="shared" si="26"/>
        <v>7</v>
      </c>
      <c r="F1572" s="284">
        <f t="shared" si="27"/>
        <v>148</v>
      </c>
      <c r="G1572" s="50">
        <v>9</v>
      </c>
      <c r="H1572" s="50">
        <v>125</v>
      </c>
      <c r="J1572" s="50">
        <v>14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2779</v>
      </c>
      <c r="B1573" s="28"/>
      <c r="C1573" s="413"/>
      <c r="D1573" s="411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0"/>
      <c r="D1574" s="411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1" t="s">
        <v>129</v>
      </c>
      <c r="E1575" s="50">
        <f t="shared" si="26"/>
        <v>0</v>
      </c>
      <c r="F1575" s="284">
        <f t="shared" si="27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0"/>
      <c r="D1576" s="411" t="s">
        <v>134</v>
      </c>
      <c r="E1576" s="50">
        <f t="shared" si="26"/>
        <v>4</v>
      </c>
      <c r="F1576" s="284">
        <f t="shared" si="27"/>
        <v>58</v>
      </c>
      <c r="H1576" s="449">
        <v>53</v>
      </c>
      <c r="I1576" s="50">
        <v>5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2332</v>
      </c>
      <c r="B1577" s="170"/>
      <c r="C1577" s="410"/>
      <c r="D1577" s="411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3"/>
      <c r="D1578" s="411" t="s">
        <v>129</v>
      </c>
      <c r="E1578" s="50">
        <f t="shared" si="28"/>
        <v>2</v>
      </c>
      <c r="F1578" s="284">
        <f t="shared" si="29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1" t="s">
        <v>129</v>
      </c>
      <c r="E1579" s="50">
        <f t="shared" si="28"/>
        <v>0</v>
      </c>
      <c r="F1579" s="284">
        <f t="shared" si="29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1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2560</v>
      </c>
      <c r="B1581" s="413"/>
      <c r="C1581" s="413"/>
      <c r="D1581" s="411" t="s">
        <v>135</v>
      </c>
      <c r="E1581" s="50">
        <f t="shared" si="28"/>
        <v>47</v>
      </c>
      <c r="F1581" s="284">
        <f t="shared" si="29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0"/>
      <c r="C1582" s="410"/>
      <c r="D1582" s="411" t="s">
        <v>136</v>
      </c>
      <c r="E1582" s="50">
        <f t="shared" si="28"/>
        <v>3</v>
      </c>
      <c r="F1582" s="284">
        <f t="shared" si="29"/>
        <v>156</v>
      </c>
      <c r="G1582" s="50">
        <v>21</v>
      </c>
      <c r="H1582" s="50">
        <v>21</v>
      </c>
      <c r="I1582" s="50">
        <v>101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2079</v>
      </c>
      <c r="B1583" s="28"/>
      <c r="C1583" s="275"/>
      <c r="D1583" s="411" t="s">
        <v>129</v>
      </c>
      <c r="E1583" s="50">
        <f t="shared" si="28"/>
        <v>0</v>
      </c>
      <c r="F1583" s="284">
        <f t="shared" si="29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0"/>
      <c r="C1584" s="410"/>
      <c r="D1584" s="411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1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2146</v>
      </c>
      <c r="B1586" s="28"/>
      <c r="C1586" s="275"/>
      <c r="D1586" s="411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2750</v>
      </c>
      <c r="B1587" s="28"/>
      <c r="C1587" s="275"/>
      <c r="D1587" s="411" t="s">
        <v>129</v>
      </c>
      <c r="E1587" s="50">
        <f t="shared" si="28"/>
        <v>0</v>
      </c>
      <c r="F1587" s="284">
        <f t="shared" si="29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2512</v>
      </c>
      <c r="B1588" s="413"/>
      <c r="C1588" s="413"/>
      <c r="D1588" s="411" t="s">
        <v>130</v>
      </c>
      <c r="E1588" s="50">
        <f t="shared" si="28"/>
        <v>17</v>
      </c>
      <c r="F1588" s="284">
        <f t="shared" si="29"/>
        <v>56</v>
      </c>
      <c r="I1588" s="50">
        <v>53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2833</v>
      </c>
      <c r="B1589" s="28"/>
      <c r="C1589" s="413"/>
      <c r="D1589" s="411" t="s">
        <v>129</v>
      </c>
      <c r="E1589" s="50">
        <f t="shared" si="28"/>
        <v>0</v>
      </c>
      <c r="F1589" s="284">
        <f t="shared" si="29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3"/>
      <c r="D1590" s="411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0"/>
      <c r="C1591" s="410"/>
      <c r="D1591" s="1" t="s">
        <v>131</v>
      </c>
      <c r="E1591" s="50">
        <f t="shared" si="28"/>
        <v>13</v>
      </c>
      <c r="F1591" s="284">
        <f t="shared" si="29"/>
        <v>0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2769</v>
      </c>
      <c r="B1592" s="28"/>
      <c r="C1592" s="275"/>
      <c r="D1592" s="411" t="s">
        <v>129</v>
      </c>
      <c r="E1592" s="50">
        <f t="shared" si="28"/>
        <v>0</v>
      </c>
      <c r="F1592" s="284">
        <f t="shared" si="29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0"/>
      <c r="D1593" s="411" t="s">
        <v>137</v>
      </c>
      <c r="E1593" s="50">
        <f t="shared" si="28"/>
        <v>15</v>
      </c>
      <c r="F1593" s="284">
        <f t="shared" si="29"/>
        <v>184</v>
      </c>
      <c r="H1593" s="50">
        <v>148</v>
      </c>
      <c r="I1593" s="50">
        <v>26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0"/>
      <c r="D1594" s="411" t="s">
        <v>138</v>
      </c>
      <c r="E1594" s="50">
        <f t="shared" si="28"/>
        <v>97</v>
      </c>
      <c r="F1594" s="284">
        <f t="shared" si="29"/>
        <v>674</v>
      </c>
      <c r="G1594" s="50">
        <v>126</v>
      </c>
      <c r="H1594" s="449">
        <v>548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1" t="s">
        <v>129</v>
      </c>
      <c r="E1595" s="50">
        <f t="shared" si="28"/>
        <v>1</v>
      </c>
      <c r="F1595" s="284">
        <f t="shared" si="29"/>
        <v>29</v>
      </c>
      <c r="H1595" s="50">
        <v>3</v>
      </c>
      <c r="I1595" s="50">
        <v>22</v>
      </c>
      <c r="J1595" s="50">
        <v>4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0"/>
      <c r="C1596" s="410"/>
      <c r="D1596" s="411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0"/>
      <c r="C1597" s="410"/>
      <c r="D1597" s="411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2823</v>
      </c>
      <c r="B1598" s="28"/>
      <c r="C1598" s="413"/>
      <c r="D1598" s="411" t="s">
        <v>129</v>
      </c>
      <c r="E1598" s="50">
        <f t="shared" si="28"/>
        <v>5</v>
      </c>
      <c r="F1598" s="284">
        <f t="shared" si="29"/>
        <v>0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2080</v>
      </c>
      <c r="B1599" s="410"/>
      <c r="C1599" s="410"/>
      <c r="D1599" s="1" t="s">
        <v>131</v>
      </c>
      <c r="E1599" s="50">
        <f t="shared" si="28"/>
        <v>7</v>
      </c>
      <c r="F1599" s="284">
        <f t="shared" si="29"/>
        <v>104</v>
      </c>
      <c r="H1599" s="50">
        <v>40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3"/>
      <c r="C1600" s="413"/>
      <c r="D1600" s="411" t="s">
        <v>130</v>
      </c>
      <c r="E1600" s="50">
        <f t="shared" si="28"/>
        <v>6</v>
      </c>
      <c r="F1600" s="284">
        <f t="shared" si="29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3"/>
      <c r="C1601" s="413"/>
      <c r="D1601" s="411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3126</v>
      </c>
      <c r="B1602" s="28"/>
      <c r="C1602" s="413"/>
      <c r="D1602" s="411" t="s">
        <v>129</v>
      </c>
      <c r="E1602" s="50">
        <f t="shared" si="28"/>
        <v>1</v>
      </c>
      <c r="F1602" s="284">
        <f t="shared" si="29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2"/>
      <c r="C1603" s="410"/>
      <c r="D1603" s="411" t="s">
        <v>139</v>
      </c>
      <c r="E1603" s="50">
        <f t="shared" si="28"/>
        <v>71</v>
      </c>
      <c r="F1603" s="284">
        <f t="shared" si="29"/>
        <v>527</v>
      </c>
      <c r="G1603" s="50">
        <v>1</v>
      </c>
      <c r="H1603" s="50">
        <v>458</v>
      </c>
      <c r="I1603" s="50">
        <v>68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1" t="s">
        <v>129</v>
      </c>
      <c r="E1604" s="50">
        <f t="shared" si="28"/>
        <v>2</v>
      </c>
      <c r="F1604" s="284">
        <f t="shared" si="29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2147</v>
      </c>
      <c r="B1605" s="28"/>
      <c r="C1605" s="275"/>
      <c r="D1605" s="411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2067</v>
      </c>
      <c r="B1606" s="410"/>
      <c r="C1606" s="410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2093</v>
      </c>
      <c r="B1607" s="28"/>
      <c r="C1607" s="413"/>
      <c r="D1607" s="411" t="s">
        <v>129</v>
      </c>
      <c r="E1607" s="50">
        <f t="shared" si="28"/>
        <v>4</v>
      </c>
      <c r="F1607" s="284">
        <f t="shared" si="29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2845</v>
      </c>
      <c r="B1608" s="28"/>
      <c r="C1608" s="275"/>
      <c r="D1608" s="411" t="s">
        <v>129</v>
      </c>
      <c r="E1608" s="50">
        <f t="shared" si="28"/>
        <v>9</v>
      </c>
      <c r="F1608" s="284">
        <f t="shared" si="29"/>
        <v>102</v>
      </c>
      <c r="H1608" s="50">
        <v>37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3"/>
      <c r="C1609" s="413"/>
      <c r="D1609" s="411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1" t="s">
        <v>129</v>
      </c>
      <c r="E1610" s="50">
        <f t="shared" si="28"/>
        <v>0</v>
      </c>
      <c r="F1610" s="284">
        <f t="shared" si="29"/>
        <v>0</v>
      </c>
      <c r="H1610" s="449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0"/>
      <c r="D1611" s="411" t="s">
        <v>134</v>
      </c>
      <c r="E1611" s="50">
        <f t="shared" si="28"/>
        <v>6</v>
      </c>
      <c r="F1611" s="284">
        <f t="shared" si="29"/>
        <v>70</v>
      </c>
      <c r="H1611" s="50">
        <v>45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2065</v>
      </c>
      <c r="B1612" s="413"/>
      <c r="C1612" s="413"/>
      <c r="D1612" s="411" t="s">
        <v>135</v>
      </c>
      <c r="E1612" s="50">
        <f t="shared" si="28"/>
        <v>3</v>
      </c>
      <c r="F1612" s="284">
        <f t="shared" si="29"/>
        <v>253</v>
      </c>
      <c r="G1612" s="50">
        <v>33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3"/>
      <c r="D1613" s="411" t="s">
        <v>129</v>
      </c>
      <c r="E1613" s="50">
        <f t="shared" si="28"/>
        <v>8</v>
      </c>
      <c r="F1613" s="284">
        <f t="shared" si="29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2094</v>
      </c>
      <c r="B1614" s="28"/>
      <c r="C1614" s="275"/>
      <c r="D1614" s="411" t="s">
        <v>129</v>
      </c>
      <c r="E1614" s="50">
        <f t="shared" si="28"/>
        <v>1</v>
      </c>
      <c r="F1614" s="284">
        <f t="shared" si="29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3"/>
      <c r="C1615" s="413"/>
      <c r="D1615" s="411" t="s">
        <v>132</v>
      </c>
      <c r="E1615" s="50">
        <f t="shared" si="28"/>
        <v>5</v>
      </c>
      <c r="F1615" s="284">
        <f t="shared" si="29"/>
        <v>35</v>
      </c>
      <c r="H1615" s="50">
        <v>27</v>
      </c>
      <c r="J1615" s="50">
        <v>8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2670</v>
      </c>
      <c r="B1616" s="28"/>
      <c r="C1616" s="275"/>
      <c r="D1616" s="411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1" t="s">
        <v>129</v>
      </c>
      <c r="E1617" s="50">
        <f t="shared" si="28"/>
        <v>1</v>
      </c>
      <c r="F1617" s="284">
        <f t="shared" si="29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0"/>
      <c r="C1618" s="410"/>
      <c r="D1618" s="411" t="s">
        <v>140</v>
      </c>
      <c r="E1618" s="50">
        <f t="shared" si="28"/>
        <v>8</v>
      </c>
      <c r="F1618" s="284">
        <f t="shared" si="29"/>
        <v>88</v>
      </c>
      <c r="G1618" s="50">
        <v>8</v>
      </c>
      <c r="H1618" s="50">
        <v>57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0"/>
      <c r="C1619" s="410"/>
      <c r="D1619" s="1" t="s">
        <v>131</v>
      </c>
      <c r="E1619" s="50">
        <f t="shared" si="28"/>
        <v>0</v>
      </c>
      <c r="F1619" s="284">
        <f t="shared" si="29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0"/>
      <c r="C1620" s="410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3"/>
      <c r="D1621" s="411" t="s">
        <v>129</v>
      </c>
      <c r="E1621" s="50">
        <f t="shared" si="28"/>
        <v>0</v>
      </c>
      <c r="F1621" s="284">
        <f t="shared" si="29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2861</v>
      </c>
      <c r="B1622" s="28"/>
      <c r="C1622" s="275"/>
      <c r="D1622" s="411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2708</v>
      </c>
      <c r="B1623" s="28"/>
      <c r="C1623" s="275"/>
      <c r="D1623" s="411" t="s">
        <v>129</v>
      </c>
      <c r="E1623" s="50">
        <f t="shared" si="28"/>
        <v>0</v>
      </c>
      <c r="F1623" s="284">
        <f t="shared" si="29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2091</v>
      </c>
      <c r="B1624" s="413"/>
      <c r="C1624" s="413"/>
      <c r="D1624" s="411" t="s">
        <v>130</v>
      </c>
      <c r="E1624" s="50">
        <f t="shared" si="28"/>
        <v>2</v>
      </c>
      <c r="F1624" s="284">
        <f t="shared" si="29"/>
        <v>45</v>
      </c>
      <c r="H1624" s="50">
        <v>1</v>
      </c>
      <c r="I1624" s="50">
        <v>40</v>
      </c>
      <c r="J1624" s="50">
        <v>4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2600</v>
      </c>
      <c r="B1625" s="410"/>
      <c r="C1625" s="410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3"/>
      <c r="C1626" s="413"/>
      <c r="D1626" s="411" t="s">
        <v>135</v>
      </c>
      <c r="E1626" s="50">
        <f t="shared" si="28"/>
        <v>27</v>
      </c>
      <c r="F1626" s="284">
        <f t="shared" si="29"/>
        <v>240</v>
      </c>
      <c r="G1626" s="50">
        <v>145</v>
      </c>
      <c r="H1626" s="50">
        <v>37</v>
      </c>
      <c r="I1626" s="50">
        <v>47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2601</v>
      </c>
      <c r="B1627" s="28"/>
      <c r="C1627" s="413"/>
      <c r="D1627" s="411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2338</v>
      </c>
      <c r="B1628" s="413"/>
      <c r="C1628" s="413"/>
      <c r="D1628" s="411" t="s">
        <v>130</v>
      </c>
      <c r="E1628" s="50">
        <f t="shared" si="28"/>
        <v>12</v>
      </c>
      <c r="F1628" s="284">
        <f t="shared" si="29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2660</v>
      </c>
      <c r="B1629" s="28"/>
      <c r="C1629" s="275"/>
      <c r="D1629" s="411" t="s">
        <v>129</v>
      </c>
      <c r="E1629" s="50">
        <f t="shared" si="28"/>
        <v>0</v>
      </c>
      <c r="F1629" s="284">
        <f t="shared" si="29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0"/>
      <c r="C1630" s="410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0"/>
      <c r="C1631" s="410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0"/>
      <c r="C1632" s="410"/>
      <c r="D1632" s="411" t="s">
        <v>136</v>
      </c>
      <c r="E1632" s="50">
        <f t="shared" si="28"/>
        <v>10</v>
      </c>
      <c r="F1632" s="284">
        <f t="shared" si="29"/>
        <v>62</v>
      </c>
      <c r="H1632" s="50">
        <v>1</v>
      </c>
      <c r="I1632" s="50">
        <v>61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1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2336</v>
      </c>
      <c r="B1634" s="279"/>
      <c r="C1634" s="410"/>
      <c r="D1634" s="411" t="s">
        <v>134</v>
      </c>
      <c r="E1634" s="50">
        <f t="shared" si="28"/>
        <v>10</v>
      </c>
      <c r="F1634" s="284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3"/>
      <c r="C1635" s="413"/>
      <c r="D1635" s="411" t="s">
        <v>132</v>
      </c>
      <c r="E1635" s="50">
        <f t="shared" si="28"/>
        <v>5</v>
      </c>
      <c r="F1635" s="284">
        <f t="shared" si="29"/>
        <v>88</v>
      </c>
      <c r="G1635" s="50">
        <v>43</v>
      </c>
      <c r="H1635" s="50">
        <v>22</v>
      </c>
      <c r="I1635" s="50">
        <v>5</v>
      </c>
      <c r="J1635" s="50">
        <v>18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0"/>
      <c r="D1636" s="411" t="s">
        <v>137</v>
      </c>
      <c r="E1636" s="50">
        <f t="shared" si="28"/>
        <v>2</v>
      </c>
      <c r="F1636" s="284">
        <f t="shared" si="29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0"/>
      <c r="C1637" s="410"/>
      <c r="D1637" s="1" t="s">
        <v>131</v>
      </c>
      <c r="E1637" s="50">
        <f t="shared" si="28"/>
        <v>4</v>
      </c>
      <c r="F1637" s="284">
        <f t="shared" si="29"/>
        <v>75</v>
      </c>
      <c r="H1637" s="50">
        <v>5</v>
      </c>
      <c r="I1637" s="50">
        <v>57</v>
      </c>
      <c r="J1637" s="50">
        <v>13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3117</v>
      </c>
      <c r="B1638" s="28"/>
      <c r="C1638" s="275"/>
      <c r="D1638" s="411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2337</v>
      </c>
      <c r="B1639" s="413"/>
      <c r="C1639" s="413"/>
      <c r="D1639" s="411" t="s">
        <v>130</v>
      </c>
      <c r="E1639" s="50">
        <f t="shared" si="28"/>
        <v>10</v>
      </c>
      <c r="F1639" s="284">
        <f t="shared" si="29"/>
        <v>46</v>
      </c>
      <c r="G1639" s="50">
        <v>10</v>
      </c>
      <c r="H1639" s="50">
        <v>20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0"/>
      <c r="C1640" s="410"/>
      <c r="D1640" s="1" t="s">
        <v>131</v>
      </c>
      <c r="E1640" s="50">
        <f t="shared" si="28"/>
        <v>30</v>
      </c>
      <c r="F1640" s="284">
        <f t="shared" si="29"/>
        <v>164</v>
      </c>
      <c r="H1640" s="50">
        <v>67</v>
      </c>
      <c r="I1640" s="50">
        <v>64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3"/>
      <c r="C1641" s="413"/>
      <c r="D1641" s="411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59</v>
      </c>
      <c r="H1641" s="50">
        <v>57</v>
      </c>
      <c r="J1641" s="50">
        <v>2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1" t="s">
        <v>129</v>
      </c>
      <c r="E1642" s="50">
        <f t="shared" si="30"/>
        <v>3</v>
      </c>
      <c r="F1642" s="284">
        <f t="shared" si="31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1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2081</v>
      </c>
      <c r="B1644" s="410"/>
      <c r="C1644" s="410"/>
      <c r="D1644" s="1" t="s">
        <v>131</v>
      </c>
      <c r="E1644" s="50">
        <f t="shared" si="30"/>
        <v>16</v>
      </c>
      <c r="F1644" s="284">
        <f t="shared" si="31"/>
        <v>126</v>
      </c>
      <c r="H1644" s="50">
        <v>45</v>
      </c>
      <c r="I1644" s="50">
        <v>34</v>
      </c>
      <c r="J1644" s="50">
        <v>47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0"/>
      <c r="D1645" s="411" t="s">
        <v>134</v>
      </c>
      <c r="E1645" s="50">
        <f t="shared" si="30"/>
        <v>1</v>
      </c>
      <c r="F1645" s="284">
        <f t="shared" si="31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2566</v>
      </c>
      <c r="B1646" s="28"/>
      <c r="C1646" s="413"/>
      <c r="D1646" s="411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1" t="s">
        <v>129</v>
      </c>
      <c r="E1647" s="50">
        <f t="shared" si="30"/>
        <v>2</v>
      </c>
      <c r="F1647" s="284">
        <f t="shared" si="31"/>
        <v>15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2509</v>
      </c>
      <c r="B1648" s="28"/>
      <c r="C1648" s="275"/>
      <c r="D1648" s="411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2699</v>
      </c>
      <c r="B1649" s="28"/>
      <c r="C1649" s="275"/>
      <c r="D1649" s="411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1" t="s">
        <v>129</v>
      </c>
      <c r="E1650" s="50">
        <f t="shared" si="30"/>
        <v>0</v>
      </c>
      <c r="F1650" s="284">
        <f t="shared" si="31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0"/>
      <c r="D1651" s="411" t="s">
        <v>134</v>
      </c>
      <c r="E1651" s="50">
        <f t="shared" si="30"/>
        <v>28</v>
      </c>
      <c r="F1651" s="284">
        <f t="shared" si="31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0"/>
      <c r="D1652" s="411" t="s">
        <v>138</v>
      </c>
      <c r="E1652" s="50">
        <f t="shared" si="30"/>
        <v>80</v>
      </c>
      <c r="F1652" s="284">
        <f t="shared" si="31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2729</v>
      </c>
      <c r="B1653" s="28"/>
      <c r="C1653" s="275"/>
      <c r="D1653" s="411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2716</v>
      </c>
      <c r="B1654" s="28"/>
      <c r="C1654" s="275"/>
      <c r="D1654" s="411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2640</v>
      </c>
      <c r="B1655" s="28"/>
      <c r="C1655" s="413"/>
      <c r="D1655" s="411" t="s">
        <v>129</v>
      </c>
      <c r="E1655" s="50">
        <f t="shared" si="30"/>
        <v>1</v>
      </c>
      <c r="F1655" s="284">
        <f t="shared" si="31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3"/>
      <c r="C1656" s="413"/>
      <c r="D1656" s="411" t="s">
        <v>135</v>
      </c>
      <c r="E1656" s="50">
        <f t="shared" si="30"/>
        <v>23</v>
      </c>
      <c r="F1656" s="284">
        <f t="shared" si="31"/>
        <v>7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0"/>
      <c r="D1657" s="411" t="s">
        <v>138</v>
      </c>
      <c r="E1657" s="50">
        <f t="shared" si="30"/>
        <v>20</v>
      </c>
      <c r="F1657" s="284">
        <f t="shared" si="31"/>
        <v>184</v>
      </c>
      <c r="G1657" s="50">
        <v>27</v>
      </c>
      <c r="H1657" s="50">
        <v>126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3"/>
      <c r="C1658" s="413"/>
      <c r="D1658" s="411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2717</v>
      </c>
      <c r="B1659" s="28"/>
      <c r="C1659" s="275"/>
      <c r="D1659" s="411" t="s">
        <v>129</v>
      </c>
      <c r="E1659" s="50">
        <f t="shared" si="30"/>
        <v>0</v>
      </c>
      <c r="F1659" s="284">
        <f t="shared" si="31"/>
        <v>54</v>
      </c>
      <c r="H1659" s="449">
        <v>19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0"/>
      <c r="D1660" s="411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0"/>
      <c r="C1661" s="410"/>
      <c r="D1661" s="1" t="s">
        <v>131</v>
      </c>
      <c r="E1661" s="50">
        <f t="shared" si="30"/>
        <v>10</v>
      </c>
      <c r="F1661" s="284">
        <f t="shared" si="31"/>
        <v>97</v>
      </c>
      <c r="G1661" s="50">
        <v>5</v>
      </c>
      <c r="H1661" s="50">
        <v>26</v>
      </c>
      <c r="I1661" s="50">
        <v>63</v>
      </c>
      <c r="J1661" s="50">
        <v>3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2148</v>
      </c>
      <c r="B1662" s="28"/>
      <c r="C1662" s="413"/>
      <c r="D1662" s="411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1" t="s">
        <v>129</v>
      </c>
      <c r="E1663" s="50">
        <f t="shared" si="30"/>
        <v>1</v>
      </c>
      <c r="F1663" s="284">
        <f t="shared" si="31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0"/>
      <c r="D1664" s="411" t="s">
        <v>134</v>
      </c>
      <c r="E1664" s="50">
        <f t="shared" si="30"/>
        <v>1</v>
      </c>
      <c r="F1664" s="284">
        <f t="shared" si="31"/>
        <v>85</v>
      </c>
      <c r="H1664" s="50">
        <v>45</v>
      </c>
      <c r="I1664" s="50">
        <v>34</v>
      </c>
      <c r="J1664" s="50">
        <v>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2089</v>
      </c>
      <c r="B1665" s="413"/>
      <c r="C1665" s="413"/>
      <c r="D1665" s="411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1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2669</v>
      </c>
      <c r="B1667" s="413"/>
      <c r="C1667" s="413"/>
      <c r="D1667" s="411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3"/>
      <c r="C1668" s="413"/>
      <c r="D1668" s="411" t="s">
        <v>132</v>
      </c>
      <c r="E1668" s="50">
        <f t="shared" si="30"/>
        <v>4</v>
      </c>
      <c r="F1668" s="284">
        <f t="shared" si="31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0"/>
      <c r="D1669" s="411" t="s">
        <v>134</v>
      </c>
      <c r="E1669" s="50">
        <f t="shared" si="30"/>
        <v>11</v>
      </c>
      <c r="F1669" s="284">
        <f t="shared" si="31"/>
        <v>65</v>
      </c>
      <c r="H1669" s="50">
        <v>24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2551</v>
      </c>
      <c r="B1670" s="410"/>
      <c r="C1670" s="410"/>
      <c r="D1670" s="1" t="s">
        <v>131</v>
      </c>
      <c r="E1670" s="50">
        <f t="shared" si="30"/>
        <v>4</v>
      </c>
      <c r="F1670" s="284">
        <f t="shared" si="31"/>
        <v>187</v>
      </c>
      <c r="G1670" s="50">
        <v>3</v>
      </c>
      <c r="H1670" s="50">
        <v>28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0"/>
      <c r="C1671" s="410"/>
      <c r="D1671" s="1" t="s">
        <v>131</v>
      </c>
      <c r="E1671" s="50">
        <f t="shared" si="30"/>
        <v>7</v>
      </c>
      <c r="F1671" s="284">
        <f t="shared" si="31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2826</v>
      </c>
      <c r="B1672" s="28"/>
      <c r="C1672" s="275"/>
      <c r="D1672" s="411" t="s">
        <v>129</v>
      </c>
      <c r="E1672" s="50">
        <f t="shared" si="30"/>
        <v>0</v>
      </c>
      <c r="F1672" s="284">
        <f t="shared" si="31"/>
        <v>0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2736</v>
      </c>
      <c r="B1673" s="28"/>
      <c r="C1673" s="413"/>
      <c r="D1673" s="411" t="s">
        <v>129</v>
      </c>
      <c r="E1673" s="50">
        <f t="shared" si="30"/>
        <v>0</v>
      </c>
      <c r="F1673" s="284">
        <f t="shared" si="31"/>
        <v>0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3124</v>
      </c>
      <c r="B1674" s="28"/>
      <c r="C1674" s="275"/>
      <c r="D1674" s="411" t="s">
        <v>129</v>
      </c>
      <c r="E1674" s="50">
        <f t="shared" si="30"/>
        <v>1</v>
      </c>
      <c r="F1674" s="284">
        <f t="shared" si="31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2788</v>
      </c>
      <c r="B1675" s="413"/>
      <c r="C1675" s="413"/>
      <c r="D1675" s="411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3"/>
      <c r="C1676" s="413"/>
      <c r="D1676" s="411" t="s">
        <v>132</v>
      </c>
      <c r="E1676" s="50">
        <f t="shared" si="30"/>
        <v>1</v>
      </c>
      <c r="F1676" s="284">
        <f t="shared" si="31"/>
        <v>0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2064</v>
      </c>
      <c r="B1677" s="413"/>
      <c r="C1677" s="413"/>
      <c r="D1677" s="411" t="s">
        <v>132</v>
      </c>
      <c r="E1677" s="50">
        <f t="shared" si="30"/>
        <v>6</v>
      </c>
      <c r="F1677" s="284">
        <f t="shared" si="31"/>
        <v>50</v>
      </c>
      <c r="G1677" s="50">
        <v>1</v>
      </c>
      <c r="H1677" s="50">
        <v>45</v>
      </c>
      <c r="I1677" s="50">
        <v>4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2149</v>
      </c>
      <c r="B1678" s="28"/>
      <c r="C1678" s="413"/>
      <c r="D1678" s="411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3"/>
      <c r="C1679" s="413"/>
      <c r="D1679" s="411" t="s">
        <v>132</v>
      </c>
      <c r="E1679" s="50">
        <f t="shared" si="30"/>
        <v>1</v>
      </c>
      <c r="F1679" s="284">
        <f t="shared" si="31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428"/>
      <c r="C1680" s="564"/>
      <c r="D1680" s="411" t="s">
        <v>134</v>
      </c>
      <c r="E1680" s="50">
        <f t="shared" si="30"/>
        <v>13</v>
      </c>
      <c r="F1680" s="284">
        <f t="shared" si="31"/>
        <v>288</v>
      </c>
      <c r="G1680" s="50">
        <v>65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0"/>
      <c r="C1681" s="410"/>
      <c r="D1681" s="411" t="s">
        <v>140</v>
      </c>
      <c r="E1681" s="50">
        <f t="shared" si="30"/>
        <v>19</v>
      </c>
      <c r="F1681" s="284">
        <f t="shared" si="31"/>
        <v>80</v>
      </c>
      <c r="H1681" s="50">
        <v>80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3"/>
      <c r="D1682" s="411" t="s">
        <v>129</v>
      </c>
      <c r="E1682" s="50">
        <f t="shared" si="30"/>
        <v>0</v>
      </c>
      <c r="F1682" s="284">
        <f t="shared" si="31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0"/>
      <c r="C1683" s="410"/>
      <c r="D1683" s="411" t="s">
        <v>133</v>
      </c>
      <c r="E1683" s="50">
        <f t="shared" si="30"/>
        <v>45</v>
      </c>
      <c r="F1683" s="284">
        <f t="shared" si="31"/>
        <v>740</v>
      </c>
      <c r="G1683" s="50">
        <v>336</v>
      </c>
      <c r="H1683" s="50">
        <v>404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0"/>
      <c r="C1684" s="410"/>
      <c r="D1684" s="411" t="s">
        <v>140</v>
      </c>
      <c r="E1684" s="50">
        <f t="shared" si="30"/>
        <v>39</v>
      </c>
      <c r="F1684" s="284">
        <f t="shared" si="31"/>
        <v>605</v>
      </c>
      <c r="G1684" s="50">
        <v>332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1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3079</v>
      </c>
      <c r="B1686" s="28"/>
      <c r="C1686" s="275"/>
      <c r="D1686" s="411" t="s">
        <v>129</v>
      </c>
      <c r="E1686" s="50">
        <f t="shared" si="30"/>
        <v>1</v>
      </c>
      <c r="F1686" s="284">
        <f t="shared" si="31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3"/>
      <c r="C1687" s="413"/>
      <c r="D1687" s="411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2745</v>
      </c>
      <c r="B1688" s="28"/>
      <c r="C1688" s="275"/>
      <c r="D1688" s="411" t="s">
        <v>129</v>
      </c>
      <c r="E1688" s="50">
        <f t="shared" si="30"/>
        <v>0</v>
      </c>
      <c r="F1688" s="284">
        <f t="shared" si="31"/>
        <v>4</v>
      </c>
      <c r="J1688" s="50">
        <v>4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2746</v>
      </c>
      <c r="B1689" s="28"/>
      <c r="C1689" s="275"/>
      <c r="D1689" s="411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2586</v>
      </c>
      <c r="B1690" s="410"/>
      <c r="C1690" s="410"/>
      <c r="D1690" s="1" t="s">
        <v>131</v>
      </c>
      <c r="E1690" s="50">
        <f t="shared" si="30"/>
        <v>5</v>
      </c>
      <c r="F1690" s="284">
        <f t="shared" si="31"/>
        <v>13</v>
      </c>
      <c r="G1690" s="50">
        <v>6</v>
      </c>
      <c r="H1690" s="50">
        <v>7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3"/>
      <c r="C1691" s="413"/>
      <c r="D1691" s="411" t="s">
        <v>135</v>
      </c>
      <c r="E1691" s="50">
        <f t="shared" si="30"/>
        <v>15</v>
      </c>
      <c r="F1691" s="284">
        <f t="shared" si="31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3"/>
      <c r="D1692" s="411" t="s">
        <v>129</v>
      </c>
      <c r="E1692" s="50">
        <f t="shared" si="30"/>
        <v>0</v>
      </c>
      <c r="F1692" s="284">
        <f t="shared" si="31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2629</v>
      </c>
      <c r="B1693" s="28"/>
      <c r="C1693" s="275"/>
      <c r="D1693" s="411" t="s">
        <v>129</v>
      </c>
      <c r="E1693" s="50">
        <f t="shared" si="30"/>
        <v>2</v>
      </c>
      <c r="F1693" s="284">
        <f t="shared" si="31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0"/>
      <c r="C1694" s="410"/>
      <c r="D1694" s="411" t="s">
        <v>137</v>
      </c>
      <c r="E1694" s="50">
        <f t="shared" si="30"/>
        <v>4</v>
      </c>
      <c r="F1694" s="284">
        <f t="shared" si="31"/>
        <v>114</v>
      </c>
      <c r="G1694" s="50">
        <v>25</v>
      </c>
      <c r="H1694" s="50">
        <v>66</v>
      </c>
      <c r="I1694" s="50">
        <v>20</v>
      </c>
      <c r="J1694" s="50">
        <v>3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1" t="s">
        <v>134</v>
      </c>
      <c r="E1695" s="50">
        <f t="shared" si="30"/>
        <v>0</v>
      </c>
      <c r="F1695" s="284">
        <f t="shared" si="31"/>
        <v>218</v>
      </c>
      <c r="H1695" s="50">
        <v>78</v>
      </c>
      <c r="I1695" s="50">
        <v>84</v>
      </c>
      <c r="J1695" s="50">
        <v>56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2075</v>
      </c>
      <c r="B1696" s="28"/>
      <c r="C1696" s="413"/>
      <c r="D1696" s="411" t="s">
        <v>129</v>
      </c>
      <c r="E1696" s="50">
        <f t="shared" si="30"/>
        <v>2</v>
      </c>
      <c r="F1696" s="284">
        <f t="shared" si="31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1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3"/>
      <c r="C1698" s="413"/>
      <c r="D1698" s="411" t="s">
        <v>132</v>
      </c>
      <c r="E1698" s="50">
        <f t="shared" si="30"/>
        <v>1</v>
      </c>
      <c r="F1698" s="284">
        <f t="shared" si="31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2813</v>
      </c>
      <c r="B1699" s="28"/>
      <c r="C1699" s="275"/>
      <c r="D1699" s="411" t="s">
        <v>129</v>
      </c>
      <c r="E1699" s="50">
        <f t="shared" si="30"/>
        <v>0</v>
      </c>
      <c r="F1699" s="284">
        <f t="shared" si="31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2285</v>
      </c>
      <c r="B1700" s="28"/>
      <c r="C1700" s="275"/>
      <c r="D1700" s="411" t="s">
        <v>129</v>
      </c>
      <c r="E1700" s="50">
        <f t="shared" si="30"/>
        <v>1</v>
      </c>
      <c r="F1700" s="284">
        <f t="shared" si="31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3" t="s">
        <v>5574</v>
      </c>
      <c r="B1703" s="39"/>
      <c r="C1703" s="39"/>
      <c r="D1703" s="39"/>
      <c r="E1703" s="39"/>
      <c r="F1703" s="284">
        <f t="shared" ref="F1703:F1767" si="32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3" t="s">
        <v>5463</v>
      </c>
      <c r="B1704" s="39"/>
      <c r="C1704" s="39"/>
      <c r="D1704" s="39"/>
      <c r="E1704" s="455"/>
      <c r="F1704" s="284">
        <f t="shared" si="32"/>
        <v>1</v>
      </c>
      <c r="G1704" s="39"/>
      <c r="H1704" s="455"/>
      <c r="I1704" s="455"/>
      <c r="J1704" s="455">
        <v>1</v>
      </c>
      <c r="K1704" s="455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3" t="s">
        <v>4935</v>
      </c>
      <c r="B1705" s="39"/>
      <c r="C1705" s="39"/>
      <c r="D1705" s="39"/>
      <c r="E1705" s="39"/>
      <c r="F1705" s="284">
        <f t="shared" si="32"/>
        <v>8</v>
      </c>
      <c r="G1705" s="455"/>
      <c r="H1705" s="455"/>
      <c r="I1705" s="455"/>
      <c r="J1705" s="455">
        <v>8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3" t="s">
        <v>5056</v>
      </c>
      <c r="B1706" s="39"/>
      <c r="C1706" s="39"/>
      <c r="D1706" s="39"/>
      <c r="E1706" s="39"/>
      <c r="F1706" s="284">
        <f t="shared" si="32"/>
        <v>1</v>
      </c>
      <c r="G1706" s="455"/>
      <c r="H1706" s="455"/>
      <c r="I1706" s="455"/>
      <c r="J1706" s="455">
        <v>1</v>
      </c>
      <c r="K1706" s="455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3" t="s">
        <v>4571</v>
      </c>
      <c r="B1707" s="39"/>
      <c r="C1707" s="39"/>
      <c r="D1707" s="39"/>
      <c r="E1707" s="39"/>
      <c r="F1707" s="284">
        <f t="shared" si="32"/>
        <v>12</v>
      </c>
      <c r="G1707" s="455"/>
      <c r="H1707" s="455">
        <v>1</v>
      </c>
      <c r="I1707" s="455">
        <v>1</v>
      </c>
      <c r="J1707" s="455">
        <v>10</v>
      </c>
      <c r="K1707" s="39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3" t="s">
        <v>4593</v>
      </c>
      <c r="B1708" s="39"/>
      <c r="C1708" s="39"/>
      <c r="D1708" s="39"/>
      <c r="E1708" s="39"/>
      <c r="F1708" s="284">
        <f t="shared" si="32"/>
        <v>81</v>
      </c>
      <c r="G1708" s="455"/>
      <c r="H1708" s="455"/>
      <c r="I1708" s="455">
        <v>66</v>
      </c>
      <c r="J1708" s="455">
        <v>15</v>
      </c>
      <c r="K1708" s="39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3" t="s">
        <v>4575</v>
      </c>
      <c r="B1709" s="39"/>
      <c r="C1709" s="39"/>
      <c r="D1709" s="39"/>
      <c r="E1709" s="39"/>
      <c r="F1709" s="284">
        <f t="shared" si="32"/>
        <v>4</v>
      </c>
      <c r="G1709" s="455"/>
      <c r="H1709" s="455"/>
      <c r="I1709" s="455"/>
      <c r="J1709" s="455">
        <v>4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3" t="s">
        <v>5654</v>
      </c>
      <c r="B1710" s="28"/>
      <c r="C1710" s="28"/>
      <c r="D1710" s="28"/>
      <c r="F1710" s="284">
        <f t="shared" si="32"/>
        <v>4</v>
      </c>
      <c r="G1710" s="28"/>
      <c r="I1710" s="50">
        <v>4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3" t="s">
        <v>4904</v>
      </c>
      <c r="B1711" s="39"/>
      <c r="C1711" s="39"/>
      <c r="D1711" s="39"/>
      <c r="E1711" s="39"/>
      <c r="F1711" s="284">
        <f t="shared" si="32"/>
        <v>146</v>
      </c>
      <c r="G1711" s="455">
        <v>114</v>
      </c>
      <c r="H1711" s="455">
        <v>32</v>
      </c>
      <c r="I1711" s="455"/>
      <c r="J1711" s="455"/>
      <c r="K1711" s="455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3" t="s">
        <v>5647</v>
      </c>
      <c r="B1712" s="28"/>
      <c r="C1712" s="28"/>
      <c r="D1712" s="28"/>
      <c r="E1712" s="28"/>
      <c r="F1712" s="284">
        <f t="shared" si="32"/>
        <v>37</v>
      </c>
      <c r="G1712" s="28"/>
      <c r="I1712" s="50">
        <v>37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543" t="s">
        <v>4938</v>
      </c>
      <c r="B1713" s="39"/>
      <c r="C1713" s="39"/>
      <c r="D1713" s="39"/>
      <c r="E1713" s="39"/>
      <c r="F1713" s="284">
        <f t="shared" si="32"/>
        <v>9</v>
      </c>
      <c r="G1713" s="455"/>
      <c r="H1713" s="455"/>
      <c r="I1713" s="455"/>
      <c r="J1713" s="455">
        <v>9</v>
      </c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3" t="s">
        <v>5567</v>
      </c>
      <c r="B1714" s="39"/>
      <c r="C1714" s="39"/>
      <c r="D1714" s="39"/>
      <c r="E1714" s="39"/>
      <c r="F1714" s="284">
        <f t="shared" si="32"/>
        <v>3</v>
      </c>
      <c r="G1714" s="39"/>
      <c r="H1714" s="455"/>
      <c r="I1714" s="455"/>
      <c r="J1714" s="455">
        <v>3</v>
      </c>
      <c r="K1714" s="455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3" t="s">
        <v>4724</v>
      </c>
      <c r="B1715" s="39"/>
      <c r="C1715" s="39"/>
      <c r="D1715" s="39"/>
      <c r="E1715" s="39"/>
      <c r="F1715" s="284">
        <f t="shared" si="32"/>
        <v>1</v>
      </c>
      <c r="G1715" s="455"/>
      <c r="H1715" s="455"/>
      <c r="I1715" s="455"/>
      <c r="J1715" s="455">
        <v>1</v>
      </c>
      <c r="K1715" s="39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3" t="s">
        <v>5048</v>
      </c>
      <c r="B1716" s="39"/>
      <c r="C1716" s="39"/>
      <c r="D1716" s="39"/>
      <c r="E1716" s="39"/>
      <c r="F1716" s="284">
        <f t="shared" si="32"/>
        <v>30</v>
      </c>
      <c r="G1716" s="455"/>
      <c r="H1716" s="455"/>
      <c r="I1716" s="455"/>
      <c r="J1716" s="455">
        <v>30</v>
      </c>
      <c r="K1716" s="455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3" t="s">
        <v>4523</v>
      </c>
      <c r="B1717" s="39"/>
      <c r="C1717" s="39"/>
      <c r="D1717" s="39"/>
      <c r="E1717" s="39"/>
      <c r="F1717" s="284">
        <f t="shared" si="32"/>
        <v>15</v>
      </c>
      <c r="G1717" s="455">
        <v>3</v>
      </c>
      <c r="H1717" s="455">
        <v>12</v>
      </c>
      <c r="I1717" s="455"/>
      <c r="J1717" s="455"/>
      <c r="K1717" s="39"/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3" t="s">
        <v>5638</v>
      </c>
      <c r="B1718" s="28"/>
      <c r="C1718" s="28"/>
      <c r="D1718" s="28"/>
      <c r="E1718" s="28"/>
      <c r="F1718" s="284">
        <f t="shared" si="32"/>
        <v>1</v>
      </c>
      <c r="G1718" s="28"/>
      <c r="J1718" s="50">
        <v>1</v>
      </c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3" t="s">
        <v>4785</v>
      </c>
      <c r="B1719" s="39"/>
      <c r="C1719" s="39"/>
      <c r="D1719" s="39"/>
      <c r="E1719" s="39"/>
      <c r="F1719" s="284">
        <f t="shared" si="32"/>
        <v>1</v>
      </c>
      <c r="G1719" s="455"/>
      <c r="H1719" s="455"/>
      <c r="I1719" s="455"/>
      <c r="J1719" s="455"/>
      <c r="K1719" s="455">
        <v>1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3" t="s">
        <v>5086</v>
      </c>
      <c r="B1720" s="39"/>
      <c r="C1720" s="39"/>
      <c r="D1720" s="39"/>
      <c r="E1720" s="39"/>
      <c r="F1720" s="284">
        <f t="shared" si="32"/>
        <v>2</v>
      </c>
      <c r="G1720" s="455"/>
      <c r="H1720" s="455"/>
      <c r="I1720" s="455"/>
      <c r="J1720" s="455">
        <v>2</v>
      </c>
      <c r="K1720" s="455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3" t="s">
        <v>5085</v>
      </c>
      <c r="B1721" s="39"/>
      <c r="C1721" s="39"/>
      <c r="D1721" s="39"/>
      <c r="E1721" s="39"/>
      <c r="F1721" s="284">
        <f t="shared" si="32"/>
        <v>4</v>
      </c>
      <c r="G1721" s="455"/>
      <c r="H1721" s="455"/>
      <c r="I1721" s="455"/>
      <c r="J1721" s="455">
        <v>4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3" t="s">
        <v>4792</v>
      </c>
      <c r="B1722" s="39"/>
      <c r="C1722" s="39"/>
      <c r="D1722" s="39"/>
      <c r="E1722" s="39"/>
      <c r="F1722" s="284">
        <f t="shared" si="32"/>
        <v>1</v>
      </c>
      <c r="G1722" s="455"/>
      <c r="H1722" s="455"/>
      <c r="I1722" s="455">
        <v>1</v>
      </c>
      <c r="J1722" s="455"/>
      <c r="K1722" s="455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3" t="s">
        <v>4574</v>
      </c>
      <c r="B1723" s="39"/>
      <c r="C1723" s="39"/>
      <c r="D1723" s="39"/>
      <c r="E1723" s="39"/>
      <c r="F1723" s="284">
        <f t="shared" si="32"/>
        <v>9</v>
      </c>
      <c r="G1723" s="455"/>
      <c r="H1723" s="455"/>
      <c r="I1723" s="455"/>
      <c r="J1723" s="455">
        <v>9</v>
      </c>
      <c r="K1723" s="39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3" t="s">
        <v>5613</v>
      </c>
      <c r="B1724" s="39"/>
      <c r="C1724" s="39"/>
      <c r="D1724" s="39"/>
      <c r="E1724" s="39"/>
      <c r="F1724" s="284">
        <f t="shared" si="32"/>
        <v>37</v>
      </c>
      <c r="G1724" s="39"/>
      <c r="H1724" s="455">
        <v>22</v>
      </c>
      <c r="I1724" s="455"/>
      <c r="J1724" s="455">
        <v>15</v>
      </c>
      <c r="K1724" s="455"/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3" t="s">
        <v>4586</v>
      </c>
      <c r="B1725" s="39"/>
      <c r="C1725" s="39"/>
      <c r="D1725" s="39"/>
      <c r="E1725" s="39"/>
      <c r="F1725" s="284">
        <f t="shared" si="32"/>
        <v>88</v>
      </c>
      <c r="G1725" s="455">
        <v>5</v>
      </c>
      <c r="H1725" s="455">
        <v>70</v>
      </c>
      <c r="I1725" s="455">
        <v>13</v>
      </c>
      <c r="J1725" s="455"/>
      <c r="K1725" s="39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3" t="s">
        <v>5494</v>
      </c>
      <c r="B1726" s="39"/>
      <c r="C1726" s="39"/>
      <c r="D1726" s="39"/>
      <c r="E1726" s="39"/>
      <c r="F1726" s="284">
        <f t="shared" si="32"/>
        <v>3</v>
      </c>
      <c r="G1726" s="455">
        <v>3</v>
      </c>
      <c r="H1726" s="455"/>
      <c r="I1726" s="455"/>
      <c r="J1726" s="455"/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3" t="s">
        <v>4827</v>
      </c>
      <c r="B1727" s="39"/>
      <c r="C1727" s="39"/>
      <c r="D1727" s="39"/>
      <c r="E1727" s="39"/>
      <c r="F1727" s="284">
        <f t="shared" si="32"/>
        <v>8</v>
      </c>
      <c r="G1727" s="455"/>
      <c r="H1727" s="455"/>
      <c r="I1727" s="455"/>
      <c r="J1727" s="455">
        <v>8</v>
      </c>
      <c r="K1727" s="39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3" t="s">
        <v>4977</v>
      </c>
      <c r="B1728" s="39"/>
      <c r="C1728" s="39"/>
      <c r="D1728" s="39"/>
      <c r="E1728" s="39"/>
      <c r="F1728" s="284">
        <f t="shared" si="32"/>
        <v>12</v>
      </c>
      <c r="G1728" s="455"/>
      <c r="H1728" s="455">
        <v>3</v>
      </c>
      <c r="I1728" s="455"/>
      <c r="J1728" s="455">
        <v>9</v>
      </c>
      <c r="K1728" s="455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3" t="s">
        <v>4581</v>
      </c>
      <c r="B1729" s="39"/>
      <c r="C1729" s="39"/>
      <c r="D1729" s="39"/>
      <c r="E1729" s="39"/>
      <c r="F1729" s="284">
        <f t="shared" si="32"/>
        <v>3</v>
      </c>
      <c r="G1729" s="455"/>
      <c r="H1729" s="455"/>
      <c r="I1729" s="455">
        <v>3</v>
      </c>
      <c r="J1729" s="455"/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3" t="s">
        <v>4825</v>
      </c>
      <c r="B1730" s="39"/>
      <c r="C1730" s="39"/>
      <c r="D1730" s="39"/>
      <c r="E1730" s="39"/>
      <c r="F1730" s="284">
        <f t="shared" si="32"/>
        <v>12</v>
      </c>
      <c r="G1730" s="455"/>
      <c r="H1730" s="455"/>
      <c r="I1730" s="455">
        <v>1</v>
      </c>
      <c r="J1730" s="455">
        <v>11</v>
      </c>
      <c r="K1730" s="39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3" t="s">
        <v>5635</v>
      </c>
      <c r="B1731" s="28"/>
      <c r="C1731" s="28"/>
      <c r="D1731" s="28"/>
      <c r="E1731" s="28"/>
      <c r="F1731" s="284">
        <f t="shared" si="32"/>
        <v>1</v>
      </c>
      <c r="G1731" s="28"/>
      <c r="J1731" s="50">
        <v>1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543" t="s">
        <v>5473</v>
      </c>
      <c r="B1732" s="39"/>
      <c r="C1732" s="39"/>
      <c r="D1732" s="39"/>
      <c r="E1732" s="455"/>
      <c r="F1732" s="284">
        <f t="shared" si="32"/>
        <v>5</v>
      </c>
      <c r="G1732" s="455"/>
      <c r="H1732" s="455"/>
      <c r="I1732" s="455"/>
      <c r="J1732" s="455">
        <v>5</v>
      </c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543" t="s">
        <v>4928</v>
      </c>
      <c r="B1733" s="39"/>
      <c r="C1733" s="39"/>
      <c r="D1733" s="39"/>
      <c r="E1733" s="39"/>
      <c r="F1733" s="284">
        <f t="shared" si="32"/>
        <v>11</v>
      </c>
      <c r="G1733" s="455"/>
      <c r="H1733" s="455"/>
      <c r="I1733" s="455">
        <v>5</v>
      </c>
      <c r="J1733" s="455">
        <v>6</v>
      </c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3" t="s">
        <v>5660</v>
      </c>
      <c r="B1734" s="28"/>
      <c r="C1734" s="28"/>
      <c r="D1734" s="28"/>
      <c r="F1734" s="284">
        <f t="shared" si="32"/>
        <v>4</v>
      </c>
      <c r="G1734" s="28"/>
      <c r="I1734" s="50">
        <v>4</v>
      </c>
      <c r="K1734" s="194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3" t="s">
        <v>5608</v>
      </c>
      <c r="B1735" s="39"/>
      <c r="C1735" s="39"/>
      <c r="D1735" s="39"/>
      <c r="E1735" s="39"/>
      <c r="F1735" s="284">
        <f t="shared" si="32"/>
        <v>8</v>
      </c>
      <c r="G1735" s="39"/>
      <c r="H1735" s="455"/>
      <c r="I1735" s="455">
        <v>8</v>
      </c>
      <c r="J1735" s="455"/>
      <c r="K1735" s="455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3" t="s">
        <v>5477</v>
      </c>
      <c r="B1736" s="39"/>
      <c r="C1736" s="39"/>
      <c r="D1736" s="39"/>
      <c r="E1736" s="455"/>
      <c r="F1736" s="284">
        <f t="shared" si="32"/>
        <v>2</v>
      </c>
      <c r="G1736" s="455"/>
      <c r="H1736" s="455"/>
      <c r="I1736" s="455"/>
      <c r="J1736" s="455">
        <v>2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3" t="s">
        <v>5344</v>
      </c>
      <c r="B1737" s="39"/>
      <c r="C1737" s="39"/>
      <c r="D1737" s="39"/>
      <c r="E1737" s="39"/>
      <c r="F1737" s="284">
        <f t="shared" si="32"/>
        <v>6</v>
      </c>
      <c r="G1737" s="455"/>
      <c r="H1737" s="455"/>
      <c r="I1737" s="455"/>
      <c r="J1737" s="455"/>
      <c r="K1737" s="455">
        <v>6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3" t="s">
        <v>5656</v>
      </c>
      <c r="B1738" s="28"/>
      <c r="C1738" s="28"/>
      <c r="D1738" s="28"/>
      <c r="F1738" s="284">
        <f t="shared" si="32"/>
        <v>13</v>
      </c>
      <c r="G1738" s="28"/>
      <c r="I1738" s="50">
        <v>13</v>
      </c>
      <c r="K1738" s="194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3" t="s">
        <v>4924</v>
      </c>
      <c r="B1739" s="39"/>
      <c r="C1739" s="39"/>
      <c r="D1739" s="39"/>
      <c r="E1739" s="39"/>
      <c r="F1739" s="284">
        <f t="shared" si="32"/>
        <v>3</v>
      </c>
      <c r="G1739" s="455"/>
      <c r="H1739" s="455"/>
      <c r="I1739" s="455">
        <v>3</v>
      </c>
      <c r="J1739" s="455"/>
      <c r="K1739" s="455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3" t="s">
        <v>4579</v>
      </c>
      <c r="B1740" s="39"/>
      <c r="C1740" s="39"/>
      <c r="D1740" s="39"/>
      <c r="E1740" s="39"/>
      <c r="F1740" s="284">
        <f t="shared" si="32"/>
        <v>4</v>
      </c>
      <c r="G1740" s="455"/>
      <c r="H1740" s="455"/>
      <c r="I1740" s="455">
        <v>4</v>
      </c>
      <c r="J1740" s="455"/>
      <c r="K1740" s="39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543" t="s">
        <v>5408</v>
      </c>
      <c r="B1741" s="39"/>
      <c r="C1741" s="39"/>
      <c r="D1741" s="39"/>
      <c r="E1741" s="39"/>
      <c r="F1741" s="284">
        <f t="shared" si="32"/>
        <v>23</v>
      </c>
      <c r="G1741" s="455"/>
      <c r="H1741" s="455"/>
      <c r="I1741" s="455">
        <v>9</v>
      </c>
      <c r="J1741" s="455">
        <v>14</v>
      </c>
      <c r="K1741" s="455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3" t="s">
        <v>5060</v>
      </c>
      <c r="B1742" s="39"/>
      <c r="C1742" s="39"/>
      <c r="D1742" s="39"/>
      <c r="E1742" s="39"/>
      <c r="F1742" s="284">
        <f t="shared" si="32"/>
        <v>6</v>
      </c>
      <c r="G1742" s="455"/>
      <c r="H1742" s="455"/>
      <c r="I1742" s="455"/>
      <c r="J1742" s="455">
        <v>6</v>
      </c>
      <c r="K1742" s="455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543" t="s">
        <v>4936</v>
      </c>
      <c r="B1743" s="39"/>
      <c r="C1743" s="39"/>
      <c r="D1743" s="39"/>
      <c r="E1743" s="39"/>
      <c r="F1743" s="284">
        <f t="shared" si="32"/>
        <v>5</v>
      </c>
      <c r="G1743" s="455"/>
      <c r="H1743" s="455"/>
      <c r="I1743" s="455"/>
      <c r="J1743" s="455">
        <v>5</v>
      </c>
      <c r="K1743" s="455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3" t="s">
        <v>5027</v>
      </c>
      <c r="B1744" s="39"/>
      <c r="C1744" s="39"/>
      <c r="D1744" s="39"/>
      <c r="E1744" s="39"/>
      <c r="F1744" s="284">
        <f t="shared" si="32"/>
        <v>3</v>
      </c>
      <c r="G1744" s="455"/>
      <c r="H1744" s="455"/>
      <c r="I1744" s="455"/>
      <c r="J1744" s="455">
        <v>3</v>
      </c>
      <c r="K1744" s="455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3" t="s">
        <v>5437</v>
      </c>
      <c r="B1745" s="39"/>
      <c r="C1745" s="39"/>
      <c r="D1745" s="39"/>
      <c r="E1745" s="455"/>
      <c r="F1745" s="284">
        <f t="shared" si="32"/>
        <v>13</v>
      </c>
      <c r="G1745" s="455"/>
      <c r="H1745" s="455"/>
      <c r="I1745" s="455">
        <v>7</v>
      </c>
      <c r="J1745" s="455">
        <v>6</v>
      </c>
      <c r="K1745" s="455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3" t="s">
        <v>4900</v>
      </c>
      <c r="B1746" s="39"/>
      <c r="C1746" s="39"/>
      <c r="D1746" s="39"/>
      <c r="E1746" s="39"/>
      <c r="F1746" s="284">
        <f t="shared" si="32"/>
        <v>11</v>
      </c>
      <c r="G1746" s="455"/>
      <c r="H1746" s="455"/>
      <c r="I1746" s="455"/>
      <c r="J1746" s="455">
        <v>11</v>
      </c>
      <c r="K1746" s="455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543" t="s">
        <v>5573</v>
      </c>
      <c r="B1747" s="39"/>
      <c r="C1747" s="39"/>
      <c r="D1747" s="39"/>
      <c r="E1747" s="39"/>
      <c r="F1747" s="284">
        <f t="shared" si="32"/>
        <v>7</v>
      </c>
      <c r="G1747" s="39"/>
      <c r="H1747" s="455"/>
      <c r="I1747" s="455">
        <v>7</v>
      </c>
      <c r="J1747" s="455"/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543" t="s">
        <v>5026</v>
      </c>
      <c r="B1748" s="39"/>
      <c r="C1748" s="39"/>
      <c r="D1748" s="39"/>
      <c r="E1748" s="39"/>
      <c r="F1748" s="284">
        <f t="shared" si="32"/>
        <v>8</v>
      </c>
      <c r="G1748" s="455"/>
      <c r="H1748" s="455"/>
      <c r="I1748" s="455"/>
      <c r="J1748" s="455">
        <v>8</v>
      </c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3" t="s">
        <v>4790</v>
      </c>
      <c r="B1749" s="39"/>
      <c r="C1749" s="39"/>
      <c r="D1749" s="39"/>
      <c r="E1749" s="39"/>
      <c r="F1749" s="284">
        <f t="shared" si="32"/>
        <v>39</v>
      </c>
      <c r="G1749" s="455">
        <v>30</v>
      </c>
      <c r="H1749" s="455"/>
      <c r="I1749" s="455">
        <v>9</v>
      </c>
      <c r="J1749" s="455"/>
      <c r="K1749" s="455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3" t="s">
        <v>5641</v>
      </c>
      <c r="B1750" s="28"/>
      <c r="C1750" s="28"/>
      <c r="D1750" s="28"/>
      <c r="E1750" s="28"/>
      <c r="F1750" s="284">
        <f t="shared" si="32"/>
        <v>2</v>
      </c>
      <c r="G1750" s="28"/>
      <c r="J1750" s="50">
        <v>2</v>
      </c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3" t="s">
        <v>5438</v>
      </c>
      <c r="B1751" s="39"/>
      <c r="C1751" s="39"/>
      <c r="D1751" s="39"/>
      <c r="E1751" s="455"/>
      <c r="F1751" s="284">
        <f t="shared" si="32"/>
        <v>10</v>
      </c>
      <c r="G1751" s="455"/>
      <c r="H1751" s="455"/>
      <c r="I1751" s="455">
        <v>10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3" t="s">
        <v>5484</v>
      </c>
      <c r="B1752" s="455"/>
      <c r="C1752" s="39"/>
      <c r="D1752" s="39"/>
      <c r="E1752" s="39"/>
      <c r="F1752" s="284">
        <f t="shared" si="32"/>
        <v>2</v>
      </c>
      <c r="G1752" s="455"/>
      <c r="H1752" s="455"/>
      <c r="I1752" s="455">
        <v>2</v>
      </c>
      <c r="J1752" s="455"/>
      <c r="K1752" s="455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3" t="s">
        <v>5614</v>
      </c>
      <c r="B1753" s="39"/>
      <c r="C1753" s="39"/>
      <c r="D1753" s="39"/>
      <c r="E1753" s="39"/>
      <c r="F1753" s="284">
        <f t="shared" si="32"/>
        <v>1</v>
      </c>
      <c r="G1753" s="455"/>
      <c r="H1753" s="455">
        <v>1</v>
      </c>
      <c r="I1753" s="455"/>
      <c r="J1753" s="455"/>
      <c r="K1753" s="455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3" t="s">
        <v>4584</v>
      </c>
      <c r="B1754" s="39"/>
      <c r="C1754" s="39"/>
      <c r="D1754" s="39"/>
      <c r="E1754" s="39"/>
      <c r="F1754" s="284">
        <f t="shared" si="32"/>
        <v>9</v>
      </c>
      <c r="G1754" s="455"/>
      <c r="H1754" s="455"/>
      <c r="I1754" s="455">
        <v>9</v>
      </c>
      <c r="J1754" s="455"/>
      <c r="K1754" s="39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3" t="s">
        <v>4784</v>
      </c>
      <c r="B1755" s="39"/>
      <c r="C1755" s="39"/>
      <c r="D1755" s="39"/>
      <c r="E1755" s="39"/>
      <c r="F1755" s="284">
        <f t="shared" si="32"/>
        <v>6</v>
      </c>
      <c r="G1755" s="455"/>
      <c r="H1755" s="455"/>
      <c r="I1755" s="455"/>
      <c r="J1755" s="455"/>
      <c r="K1755" s="455">
        <v>6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543" t="s">
        <v>5568</v>
      </c>
      <c r="B1756" s="39"/>
      <c r="C1756" s="39"/>
      <c r="D1756" s="39"/>
      <c r="E1756" s="39"/>
      <c r="F1756" s="284">
        <f t="shared" si="32"/>
        <v>1</v>
      </c>
      <c r="G1756" s="39"/>
      <c r="H1756" s="455"/>
      <c r="I1756" s="455">
        <v>1</v>
      </c>
      <c r="J1756" s="455"/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543" t="s">
        <v>4932</v>
      </c>
      <c r="B1757" s="39"/>
      <c r="C1757" s="39"/>
      <c r="D1757" s="39"/>
      <c r="E1757" s="39"/>
      <c r="F1757" s="284">
        <f t="shared" si="32"/>
        <v>14</v>
      </c>
      <c r="G1757" s="455"/>
      <c r="H1757" s="455"/>
      <c r="I1757" s="455"/>
      <c r="J1757" s="455">
        <v>14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3" t="s">
        <v>5469</v>
      </c>
      <c r="B1758" s="39"/>
      <c r="C1758" s="39"/>
      <c r="D1758" s="39"/>
      <c r="E1758" s="455"/>
      <c r="F1758" s="284">
        <f t="shared" si="32"/>
        <v>1</v>
      </c>
      <c r="G1758" s="455"/>
      <c r="H1758" s="455"/>
      <c r="I1758" s="455"/>
      <c r="J1758" s="455">
        <v>1</v>
      </c>
      <c r="K1758" s="455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3" t="s">
        <v>5411</v>
      </c>
      <c r="B1759" s="39"/>
      <c r="C1759" s="39"/>
      <c r="D1759" s="39"/>
      <c r="E1759" s="39"/>
      <c r="F1759" s="284">
        <f t="shared" si="32"/>
        <v>1</v>
      </c>
      <c r="G1759" s="455"/>
      <c r="H1759" s="455"/>
      <c r="I1759" s="455"/>
      <c r="J1759" s="455">
        <v>1</v>
      </c>
      <c r="K1759" s="455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3" t="s">
        <v>4930</v>
      </c>
      <c r="B1760" s="39"/>
      <c r="C1760" s="39"/>
      <c r="D1760" s="39"/>
      <c r="E1760" s="39"/>
      <c r="F1760" s="284">
        <f t="shared" si="32"/>
        <v>61</v>
      </c>
      <c r="G1760" s="455"/>
      <c r="H1760" s="455"/>
      <c r="I1760" s="455"/>
      <c r="J1760" s="455">
        <v>61</v>
      </c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543" t="s">
        <v>4820</v>
      </c>
      <c r="B1761" s="39"/>
      <c r="C1761" s="39"/>
      <c r="D1761" s="39"/>
      <c r="E1761" s="39"/>
      <c r="F1761" s="284">
        <f t="shared" si="32"/>
        <v>6</v>
      </c>
      <c r="G1761" s="455"/>
      <c r="H1761" s="455"/>
      <c r="I1761" s="455">
        <v>5</v>
      </c>
      <c r="J1761" s="455">
        <v>1</v>
      </c>
      <c r="K1761" s="455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3" t="s">
        <v>5343</v>
      </c>
      <c r="B1762" s="39"/>
      <c r="C1762" s="39"/>
      <c r="D1762" s="39"/>
      <c r="E1762" s="39"/>
      <c r="F1762" s="284">
        <f t="shared" si="32"/>
        <v>46</v>
      </c>
      <c r="G1762" s="455"/>
      <c r="H1762" s="455"/>
      <c r="I1762" s="455">
        <v>41</v>
      </c>
      <c r="J1762" s="455">
        <v>1</v>
      </c>
      <c r="K1762" s="455">
        <v>4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3" t="s">
        <v>5021</v>
      </c>
      <c r="B1763" s="39"/>
      <c r="C1763" s="39"/>
      <c r="D1763" s="39"/>
      <c r="E1763" s="39"/>
      <c r="F1763" s="284">
        <f t="shared" si="32"/>
        <v>6</v>
      </c>
      <c r="G1763" s="455"/>
      <c r="H1763" s="455"/>
      <c r="I1763" s="455"/>
      <c r="J1763" s="455"/>
      <c r="K1763" s="455">
        <v>6</v>
      </c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543" t="s">
        <v>4927</v>
      </c>
      <c r="B1764" s="39"/>
      <c r="C1764" s="39"/>
      <c r="D1764" s="39"/>
      <c r="E1764" s="39"/>
      <c r="F1764" s="284">
        <f t="shared" si="32"/>
        <v>11</v>
      </c>
      <c r="G1764" s="455"/>
      <c r="H1764" s="455"/>
      <c r="I1764" s="455">
        <v>11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3" t="s">
        <v>5492</v>
      </c>
      <c r="B1765" s="39"/>
      <c r="C1765" s="39"/>
      <c r="D1765" s="39"/>
      <c r="E1765" s="39"/>
      <c r="F1765" s="284">
        <f t="shared" si="32"/>
        <v>60</v>
      </c>
      <c r="G1765" s="455">
        <v>60</v>
      </c>
      <c r="H1765" s="455"/>
      <c r="I1765" s="455"/>
      <c r="J1765" s="455"/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3" t="s">
        <v>4925</v>
      </c>
      <c r="B1766" s="39"/>
      <c r="C1766" s="39"/>
      <c r="D1766" s="39"/>
      <c r="E1766" s="39"/>
      <c r="F1766" s="284">
        <f t="shared" si="32"/>
        <v>18</v>
      </c>
      <c r="G1766" s="455"/>
      <c r="H1766" s="455"/>
      <c r="I1766" s="455">
        <v>18</v>
      </c>
      <c r="J1766" s="455"/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3" t="s">
        <v>5603</v>
      </c>
      <c r="B1767" s="39"/>
      <c r="C1767" s="39"/>
      <c r="D1767" s="39"/>
      <c r="E1767" s="39"/>
      <c r="F1767" s="284">
        <f t="shared" si="32"/>
        <v>7</v>
      </c>
      <c r="G1767" s="39"/>
      <c r="H1767" s="455"/>
      <c r="I1767" s="455"/>
      <c r="J1767" s="455">
        <v>7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3" t="s">
        <v>5360</v>
      </c>
      <c r="B1768" s="39"/>
      <c r="C1768" s="39"/>
      <c r="D1768" s="39"/>
      <c r="E1768" s="39"/>
      <c r="F1768" s="284">
        <f t="shared" ref="F1768:F1831" si="33">SUM(G1768:L1768)</f>
        <v>4</v>
      </c>
      <c r="G1768" s="455"/>
      <c r="H1768" s="455">
        <v>4</v>
      </c>
      <c r="I1768" s="455"/>
      <c r="J1768" s="455"/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543" t="s">
        <v>4830</v>
      </c>
      <c r="B1769" s="39"/>
      <c r="C1769" s="39"/>
      <c r="D1769" s="39"/>
      <c r="E1769" s="39"/>
      <c r="F1769" s="284">
        <f t="shared" si="33"/>
        <v>5</v>
      </c>
      <c r="G1769" s="455">
        <v>2</v>
      </c>
      <c r="H1769" s="455"/>
      <c r="I1769" s="455"/>
      <c r="J1769" s="455">
        <v>3</v>
      </c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3" t="s">
        <v>4515</v>
      </c>
      <c r="B1770" s="39"/>
      <c r="C1770" s="39"/>
      <c r="D1770" s="39"/>
      <c r="E1770" s="39"/>
      <c r="F1770" s="284">
        <f t="shared" si="33"/>
        <v>5</v>
      </c>
      <c r="G1770" s="455"/>
      <c r="H1770" s="455">
        <v>5</v>
      </c>
      <c r="I1770" s="455"/>
      <c r="J1770" s="455"/>
      <c r="K1770" s="39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3" t="s">
        <v>4525</v>
      </c>
      <c r="B1771" s="39"/>
      <c r="C1771" s="39"/>
      <c r="D1771" s="39"/>
      <c r="E1771" s="39"/>
      <c r="F1771" s="284">
        <f t="shared" si="33"/>
        <v>8</v>
      </c>
      <c r="G1771" s="455"/>
      <c r="H1771" s="455">
        <v>3</v>
      </c>
      <c r="I1771" s="455">
        <v>5</v>
      </c>
      <c r="J1771" s="455"/>
      <c r="K1771" s="39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3" t="s">
        <v>5023</v>
      </c>
      <c r="B1772" s="39"/>
      <c r="C1772" s="39"/>
      <c r="D1772" s="39"/>
      <c r="E1772" s="39"/>
      <c r="F1772" s="284">
        <f t="shared" si="33"/>
        <v>10</v>
      </c>
      <c r="G1772" s="455"/>
      <c r="H1772" s="455"/>
      <c r="I1772" s="455"/>
      <c r="J1772" s="455"/>
      <c r="K1772" s="455">
        <v>10</v>
      </c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543" t="s">
        <v>4941</v>
      </c>
      <c r="B1773" s="39"/>
      <c r="C1773" s="39"/>
      <c r="D1773" s="39"/>
      <c r="E1773" s="39"/>
      <c r="F1773" s="284">
        <f t="shared" si="33"/>
        <v>1</v>
      </c>
      <c r="G1773" s="455"/>
      <c r="H1773" s="455"/>
      <c r="I1773" s="455"/>
      <c r="J1773" s="455">
        <v>1</v>
      </c>
      <c r="K1773" s="455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3" t="s">
        <v>4804</v>
      </c>
      <c r="B1774" s="39"/>
      <c r="C1774" s="39"/>
      <c r="D1774" s="39"/>
      <c r="E1774" s="39"/>
      <c r="F1774" s="284">
        <f t="shared" si="33"/>
        <v>2</v>
      </c>
      <c r="G1774" s="455"/>
      <c r="H1774" s="455"/>
      <c r="I1774" s="455">
        <v>2</v>
      </c>
      <c r="J1774" s="455"/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3" t="s">
        <v>4517</v>
      </c>
      <c r="B1775" s="39"/>
      <c r="C1775" s="39"/>
      <c r="D1775" s="39"/>
      <c r="E1775" s="39"/>
      <c r="F1775" s="284">
        <f t="shared" si="33"/>
        <v>2</v>
      </c>
      <c r="G1775" s="455"/>
      <c r="H1775" s="455">
        <v>2</v>
      </c>
      <c r="I1775" s="455"/>
      <c r="J1775" s="455"/>
      <c r="K1775" s="39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3" t="s">
        <v>5345</v>
      </c>
      <c r="B1776" s="39"/>
      <c r="C1776" s="39"/>
      <c r="D1776" s="39"/>
      <c r="E1776" s="39"/>
      <c r="F1776" s="284">
        <f t="shared" si="33"/>
        <v>1</v>
      </c>
      <c r="G1776" s="455"/>
      <c r="H1776" s="455"/>
      <c r="I1776" s="455"/>
      <c r="J1776" s="455"/>
      <c r="K1776" s="455">
        <v>1</v>
      </c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3" t="s">
        <v>5483</v>
      </c>
      <c r="B1777" s="455"/>
      <c r="C1777" s="39"/>
      <c r="D1777" s="39"/>
      <c r="E1777" s="39"/>
      <c r="F1777" s="284">
        <f t="shared" si="33"/>
        <v>12</v>
      </c>
      <c r="G1777" s="455"/>
      <c r="H1777" s="455"/>
      <c r="I1777" s="455">
        <v>12</v>
      </c>
      <c r="J1777" s="455"/>
      <c r="K1777" s="455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3" t="s">
        <v>4899</v>
      </c>
      <c r="B1778" s="39"/>
      <c r="C1778" s="39"/>
      <c r="D1778" s="39"/>
      <c r="E1778" s="39"/>
      <c r="F1778" s="284">
        <f t="shared" si="33"/>
        <v>39</v>
      </c>
      <c r="G1778" s="455"/>
      <c r="H1778" s="455"/>
      <c r="I1778" s="455">
        <v>15</v>
      </c>
      <c r="J1778" s="455">
        <v>24</v>
      </c>
      <c r="K1778" s="455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3" t="s">
        <v>4729</v>
      </c>
      <c r="B1779" s="39"/>
      <c r="C1779" s="39"/>
      <c r="D1779" s="39"/>
      <c r="E1779" s="39"/>
      <c r="F1779" s="284">
        <f t="shared" si="33"/>
        <v>3</v>
      </c>
      <c r="G1779" s="455"/>
      <c r="H1779" s="455"/>
      <c r="I1779" s="455">
        <v>3</v>
      </c>
      <c r="J1779" s="455"/>
      <c r="K1779" s="39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3" t="s">
        <v>4783</v>
      </c>
      <c r="B1780" s="39"/>
      <c r="C1780" s="39"/>
      <c r="D1780" s="39"/>
      <c r="E1780" s="39"/>
      <c r="F1780" s="284">
        <f t="shared" si="33"/>
        <v>10</v>
      </c>
      <c r="G1780" s="455"/>
      <c r="H1780" s="455"/>
      <c r="I1780" s="455"/>
      <c r="J1780" s="455"/>
      <c r="K1780" s="455">
        <v>10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543" t="s">
        <v>5572</v>
      </c>
      <c r="B1781" s="39"/>
      <c r="C1781" s="39"/>
      <c r="D1781" s="39"/>
      <c r="E1781" s="39"/>
      <c r="F1781" s="284">
        <f t="shared" si="33"/>
        <v>6</v>
      </c>
      <c r="G1781" s="39"/>
      <c r="H1781" s="455"/>
      <c r="I1781" s="455">
        <v>6</v>
      </c>
      <c r="J1781" s="455"/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3" t="s">
        <v>4520</v>
      </c>
      <c r="B1782" s="39"/>
      <c r="C1782" s="39"/>
      <c r="D1782" s="39"/>
      <c r="E1782" s="39"/>
      <c r="F1782" s="284">
        <f t="shared" si="33"/>
        <v>25</v>
      </c>
      <c r="G1782" s="455"/>
      <c r="H1782" s="455">
        <v>12</v>
      </c>
      <c r="I1782" s="455">
        <v>7</v>
      </c>
      <c r="J1782" s="455">
        <v>6</v>
      </c>
      <c r="K1782" s="39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3" t="s">
        <v>5361</v>
      </c>
      <c r="B1783" s="39"/>
      <c r="C1783" s="39"/>
      <c r="D1783" s="39"/>
      <c r="E1783" s="39"/>
      <c r="F1783" s="284">
        <f t="shared" si="33"/>
        <v>1</v>
      </c>
      <c r="G1783" s="455"/>
      <c r="H1783" s="455">
        <v>1</v>
      </c>
      <c r="I1783" s="455"/>
      <c r="J1783" s="455"/>
      <c r="K1783" s="455"/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3" t="s">
        <v>5422</v>
      </c>
      <c r="B1784" s="39"/>
      <c r="C1784" s="39"/>
      <c r="D1784" s="39"/>
      <c r="E1784" s="39"/>
      <c r="F1784" s="284">
        <f t="shared" si="33"/>
        <v>1</v>
      </c>
      <c r="G1784" s="455"/>
      <c r="H1784" s="455"/>
      <c r="I1784" s="455">
        <v>1</v>
      </c>
      <c r="J1784" s="455"/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3" t="s">
        <v>5575</v>
      </c>
      <c r="B1785" s="39"/>
      <c r="C1785" s="39"/>
      <c r="D1785" s="39"/>
      <c r="E1785" s="39"/>
      <c r="F1785" s="284">
        <f t="shared" si="33"/>
        <v>3</v>
      </c>
      <c r="G1785" s="39"/>
      <c r="H1785" s="455"/>
      <c r="I1785" s="455">
        <v>3</v>
      </c>
      <c r="J1785" s="455"/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3" t="s">
        <v>5342</v>
      </c>
      <c r="B1786" s="39"/>
      <c r="C1786" s="39"/>
      <c r="D1786" s="39"/>
      <c r="E1786" s="39"/>
      <c r="F1786" s="284">
        <f t="shared" si="33"/>
        <v>6</v>
      </c>
      <c r="G1786" s="455"/>
      <c r="H1786" s="455"/>
      <c r="I1786" s="455"/>
      <c r="J1786" s="455"/>
      <c r="K1786" s="455">
        <v>6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3" t="s">
        <v>5052</v>
      </c>
      <c r="B1787" s="39"/>
      <c r="C1787" s="39"/>
      <c r="D1787" s="39"/>
      <c r="E1787" s="39"/>
      <c r="F1787" s="284">
        <f t="shared" si="33"/>
        <v>7</v>
      </c>
      <c r="G1787" s="455"/>
      <c r="H1787" s="455"/>
      <c r="I1787" s="455"/>
      <c r="J1787" s="455">
        <v>7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3" t="s">
        <v>5051</v>
      </c>
      <c r="B1788" s="39"/>
      <c r="C1788" s="39"/>
      <c r="D1788" s="39"/>
      <c r="E1788" s="39"/>
      <c r="F1788" s="284">
        <f t="shared" si="33"/>
        <v>13</v>
      </c>
      <c r="G1788" s="455"/>
      <c r="H1788" s="455"/>
      <c r="I1788" s="455"/>
      <c r="J1788" s="455">
        <v>13</v>
      </c>
      <c r="K1788" s="455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3" t="s">
        <v>4568</v>
      </c>
      <c r="B1789" s="39"/>
      <c r="C1789" s="39"/>
      <c r="D1789" s="39"/>
      <c r="E1789" s="39"/>
      <c r="F1789" s="284">
        <f t="shared" si="33"/>
        <v>6</v>
      </c>
      <c r="G1789" s="455"/>
      <c r="H1789" s="455"/>
      <c r="I1789" s="455"/>
      <c r="J1789" s="455">
        <v>6</v>
      </c>
      <c r="K1789" s="39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3" t="s">
        <v>5481</v>
      </c>
      <c r="B1790" s="39"/>
      <c r="C1790" s="39"/>
      <c r="D1790" s="39"/>
      <c r="E1790" s="455"/>
      <c r="F1790" s="284">
        <f t="shared" si="33"/>
        <v>3</v>
      </c>
      <c r="G1790" s="455"/>
      <c r="H1790" s="455"/>
      <c r="I1790" s="455"/>
      <c r="J1790" s="455">
        <v>3</v>
      </c>
      <c r="K1790" s="455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3" t="s">
        <v>5642</v>
      </c>
      <c r="B1791" s="28"/>
      <c r="C1791" s="28"/>
      <c r="D1791" s="28"/>
      <c r="E1791" s="28"/>
      <c r="F1791" s="284">
        <f t="shared" si="33"/>
        <v>2</v>
      </c>
      <c r="G1791" s="28"/>
      <c r="I1791" s="50">
        <v>2</v>
      </c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3" t="s">
        <v>5652</v>
      </c>
      <c r="B1792" s="28"/>
      <c r="C1792" s="28"/>
      <c r="D1792" s="28"/>
      <c r="F1792" s="284">
        <f t="shared" si="33"/>
        <v>3</v>
      </c>
      <c r="G1792" s="28"/>
      <c r="I1792" s="50">
        <v>3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3" t="s">
        <v>5472</v>
      </c>
      <c r="B1793" s="39"/>
      <c r="C1793" s="39"/>
      <c r="D1793" s="39"/>
      <c r="E1793" s="455"/>
      <c r="F1793" s="284">
        <f t="shared" si="33"/>
        <v>12</v>
      </c>
      <c r="G1793" s="455"/>
      <c r="H1793" s="455"/>
      <c r="I1793" s="455"/>
      <c r="J1793" s="455">
        <v>12</v>
      </c>
      <c r="K1793" s="455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3" t="s">
        <v>5352</v>
      </c>
      <c r="B1794" s="39"/>
      <c r="C1794" s="39"/>
      <c r="D1794" s="39"/>
      <c r="E1794" s="39"/>
      <c r="F1794" s="284">
        <f t="shared" si="33"/>
        <v>7</v>
      </c>
      <c r="G1794" s="455"/>
      <c r="H1794" s="455"/>
      <c r="I1794" s="455"/>
      <c r="J1794" s="455">
        <v>7</v>
      </c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3" t="s">
        <v>5058</v>
      </c>
      <c r="B1795" s="39"/>
      <c r="C1795" s="39"/>
      <c r="D1795" s="39"/>
      <c r="E1795" s="39"/>
      <c r="F1795" s="284">
        <f t="shared" si="33"/>
        <v>2</v>
      </c>
      <c r="G1795" s="455"/>
      <c r="H1795" s="455"/>
      <c r="I1795" s="455">
        <v>2</v>
      </c>
      <c r="J1795" s="455"/>
      <c r="K1795" s="455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543" t="s">
        <v>5486</v>
      </c>
      <c r="B1796" s="455"/>
      <c r="C1796" s="39"/>
      <c r="D1796" s="39"/>
      <c r="E1796" s="39"/>
      <c r="F1796" s="284">
        <f t="shared" si="33"/>
        <v>1</v>
      </c>
      <c r="G1796" s="455"/>
      <c r="H1796" s="455"/>
      <c r="I1796" s="455">
        <v>1</v>
      </c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543" t="s">
        <v>4942</v>
      </c>
      <c r="B1797" s="39"/>
      <c r="C1797" s="39"/>
      <c r="D1797" s="39"/>
      <c r="E1797" s="39"/>
      <c r="F1797" s="284">
        <f t="shared" si="33"/>
        <v>1</v>
      </c>
      <c r="G1797" s="455"/>
      <c r="H1797" s="455"/>
      <c r="I1797" s="455"/>
      <c r="J1797" s="455">
        <v>1</v>
      </c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3" t="s">
        <v>5413</v>
      </c>
      <c r="B1798" s="39"/>
      <c r="C1798" s="39"/>
      <c r="D1798" s="39"/>
      <c r="E1798" s="39"/>
      <c r="F1798" s="284">
        <f t="shared" si="33"/>
        <v>3</v>
      </c>
      <c r="G1798" s="455"/>
      <c r="H1798" s="455"/>
      <c r="I1798" s="455"/>
      <c r="J1798" s="455">
        <v>3</v>
      </c>
      <c r="K1798" s="455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3" t="s">
        <v>5640</v>
      </c>
      <c r="B1799" s="28"/>
      <c r="C1799" s="28"/>
      <c r="D1799" s="28"/>
      <c r="E1799" s="28"/>
      <c r="F1799" s="284">
        <f t="shared" si="33"/>
        <v>7</v>
      </c>
      <c r="G1799" s="28"/>
      <c r="J1799" s="50">
        <v>7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3" t="s">
        <v>4577</v>
      </c>
      <c r="B1800" s="39"/>
      <c r="C1800" s="39"/>
      <c r="D1800" s="39"/>
      <c r="E1800" s="39"/>
      <c r="F1800" s="284">
        <f t="shared" si="33"/>
        <v>11</v>
      </c>
      <c r="G1800" s="455"/>
      <c r="H1800" s="455"/>
      <c r="I1800" s="455">
        <v>11</v>
      </c>
      <c r="J1800" s="455"/>
      <c r="K1800" s="39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84" t="s">
        <v>5359</v>
      </c>
      <c r="B1801" s="39"/>
      <c r="C1801" s="39"/>
      <c r="D1801" s="39"/>
      <c r="E1801" s="39"/>
      <c r="F1801" s="284">
        <f t="shared" si="33"/>
        <v>2</v>
      </c>
      <c r="G1801" s="455"/>
      <c r="H1801" s="455">
        <v>2</v>
      </c>
      <c r="I1801" s="455"/>
      <c r="J1801" s="455"/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3" t="s">
        <v>5636</v>
      </c>
      <c r="B1802" s="28"/>
      <c r="C1802" s="28"/>
      <c r="D1802" s="28"/>
      <c r="E1802" s="28"/>
      <c r="F1802" s="284">
        <f t="shared" si="33"/>
        <v>1</v>
      </c>
      <c r="G1802" s="28"/>
      <c r="J1802" s="50">
        <v>1</v>
      </c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3" t="s">
        <v>5634</v>
      </c>
      <c r="B1803" s="28"/>
      <c r="C1803" s="28"/>
      <c r="D1803" s="28"/>
      <c r="E1803" s="28"/>
      <c r="F1803" s="284">
        <f t="shared" si="33"/>
        <v>2</v>
      </c>
      <c r="G1803" s="28"/>
      <c r="J1803" s="50">
        <v>2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3" t="s">
        <v>4779</v>
      </c>
      <c r="B1804" s="39"/>
      <c r="C1804" s="39"/>
      <c r="D1804" s="39"/>
      <c r="E1804" s="39"/>
      <c r="F1804" s="284">
        <f t="shared" si="33"/>
        <v>15</v>
      </c>
      <c r="G1804" s="455"/>
      <c r="H1804" s="455"/>
      <c r="I1804" s="455"/>
      <c r="J1804" s="455"/>
      <c r="K1804" s="455">
        <v>15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3" t="s">
        <v>5470</v>
      </c>
      <c r="B1805" s="39"/>
      <c r="C1805" s="39"/>
      <c r="D1805" s="39"/>
      <c r="E1805" s="455"/>
      <c r="F1805" s="284">
        <f t="shared" si="33"/>
        <v>1</v>
      </c>
      <c r="G1805" s="455"/>
      <c r="H1805" s="455"/>
      <c r="I1805" s="455"/>
      <c r="J1805" s="455">
        <v>1</v>
      </c>
      <c r="K1805" s="455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3" t="s">
        <v>5658</v>
      </c>
      <c r="B1806" s="28"/>
      <c r="C1806" s="28"/>
      <c r="D1806" s="28"/>
      <c r="F1806" s="284">
        <f t="shared" si="33"/>
        <v>9</v>
      </c>
      <c r="G1806" s="28"/>
      <c r="I1806" s="50">
        <v>9</v>
      </c>
      <c r="K1806" s="194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543" t="s">
        <v>5436</v>
      </c>
      <c r="B1807" s="39"/>
      <c r="C1807" s="39"/>
      <c r="D1807" s="39"/>
      <c r="E1807" s="455"/>
      <c r="F1807" s="284">
        <f t="shared" si="33"/>
        <v>4</v>
      </c>
      <c r="G1807" s="455"/>
      <c r="H1807" s="455"/>
      <c r="I1807" s="455"/>
      <c r="J1807" s="455">
        <v>4</v>
      </c>
      <c r="K1807" s="455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3" t="s">
        <v>5564</v>
      </c>
      <c r="B1808" s="39"/>
      <c r="C1808" s="39"/>
      <c r="D1808" s="39"/>
      <c r="E1808" s="39"/>
      <c r="F1808" s="284">
        <f t="shared" si="33"/>
        <v>1</v>
      </c>
      <c r="G1808" s="39"/>
      <c r="H1808" s="455"/>
      <c r="I1808" s="455"/>
      <c r="J1808" s="455"/>
      <c r="K1808" s="455">
        <v>1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3" t="s">
        <v>5466</v>
      </c>
      <c r="B1809" s="39"/>
      <c r="C1809" s="39"/>
      <c r="D1809" s="39"/>
      <c r="E1809" s="455"/>
      <c r="F1809" s="284">
        <f t="shared" si="33"/>
        <v>9</v>
      </c>
      <c r="G1809" s="455"/>
      <c r="H1809" s="455"/>
      <c r="I1809" s="455"/>
      <c r="J1809" s="455">
        <v>9</v>
      </c>
      <c r="K1809" s="455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3" t="s">
        <v>5355</v>
      </c>
      <c r="B1810" s="39"/>
      <c r="C1810" s="39"/>
      <c r="D1810" s="39"/>
      <c r="E1810" s="39"/>
      <c r="F1810" s="284">
        <f t="shared" si="33"/>
        <v>2</v>
      </c>
      <c r="G1810" s="455"/>
      <c r="H1810" s="455">
        <v>2</v>
      </c>
      <c r="I1810" s="455"/>
      <c r="J1810" s="455"/>
      <c r="K1810" s="455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3" t="s">
        <v>5468</v>
      </c>
      <c r="B1811" s="39"/>
      <c r="C1811" s="39"/>
      <c r="D1811" s="39"/>
      <c r="E1811" s="455"/>
      <c r="F1811" s="284">
        <f t="shared" si="33"/>
        <v>6</v>
      </c>
      <c r="G1811" s="455"/>
      <c r="H1811" s="455"/>
      <c r="I1811" s="455"/>
      <c r="J1811" s="455">
        <v>6</v>
      </c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3" t="s">
        <v>5611</v>
      </c>
      <c r="B1812" s="39"/>
      <c r="C1812" s="39"/>
      <c r="D1812" s="39"/>
      <c r="E1812" s="39"/>
      <c r="F1812" s="284">
        <f t="shared" si="33"/>
        <v>5</v>
      </c>
      <c r="G1812" s="39"/>
      <c r="H1812" s="455"/>
      <c r="I1812" s="455">
        <v>5</v>
      </c>
      <c r="J1812" s="455"/>
      <c r="K1812" s="455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3" t="s">
        <v>5475</v>
      </c>
      <c r="B1813" s="39"/>
      <c r="C1813" s="39"/>
      <c r="D1813" s="39"/>
      <c r="E1813" s="455"/>
      <c r="F1813" s="284">
        <f t="shared" si="33"/>
        <v>8</v>
      </c>
      <c r="G1813" s="455"/>
      <c r="H1813" s="455"/>
      <c r="I1813" s="455"/>
      <c r="J1813" s="455">
        <v>8</v>
      </c>
      <c r="K1813" s="455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3" t="s">
        <v>5566</v>
      </c>
      <c r="B1814" s="39"/>
      <c r="C1814" s="39"/>
      <c r="D1814" s="39"/>
      <c r="E1814" s="39"/>
      <c r="F1814" s="284">
        <f t="shared" si="33"/>
        <v>7</v>
      </c>
      <c r="G1814" s="39"/>
      <c r="H1814" s="455"/>
      <c r="I1814" s="455">
        <v>7</v>
      </c>
      <c r="J1814" s="455"/>
      <c r="K1814" s="455"/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3" t="s">
        <v>4939</v>
      </c>
      <c r="B1815" s="39"/>
      <c r="C1815" s="39"/>
      <c r="D1815" s="39"/>
      <c r="E1815" s="39"/>
      <c r="F1815" s="284">
        <f t="shared" si="33"/>
        <v>1</v>
      </c>
      <c r="G1815" s="455"/>
      <c r="H1815" s="455"/>
      <c r="I1815" s="455"/>
      <c r="J1815" s="455">
        <v>1</v>
      </c>
      <c r="K1815" s="455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3" t="s">
        <v>4926</v>
      </c>
      <c r="B1816" s="39"/>
      <c r="C1816" s="39"/>
      <c r="D1816" s="39"/>
      <c r="E1816" s="39"/>
      <c r="F1816" s="284">
        <f t="shared" si="33"/>
        <v>1</v>
      </c>
      <c r="G1816" s="455"/>
      <c r="H1816" s="455"/>
      <c r="I1816" s="455">
        <v>1</v>
      </c>
      <c r="J1816" s="455"/>
      <c r="K1816" s="455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3" t="s">
        <v>5476</v>
      </c>
      <c r="B1817" s="39"/>
      <c r="C1817" s="39"/>
      <c r="D1817" s="39"/>
      <c r="E1817" s="455"/>
      <c r="F1817" s="284">
        <f t="shared" si="33"/>
        <v>5</v>
      </c>
      <c r="G1817" s="455"/>
      <c r="H1817" s="455"/>
      <c r="I1817" s="455"/>
      <c r="J1817" s="455">
        <v>5</v>
      </c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3" t="s">
        <v>5331</v>
      </c>
      <c r="B1818" s="39"/>
      <c r="C1818" s="39"/>
      <c r="D1818" s="39"/>
      <c r="E1818" s="39"/>
      <c r="F1818" s="284">
        <f t="shared" si="33"/>
        <v>21</v>
      </c>
      <c r="G1818" s="455"/>
      <c r="H1818" s="455"/>
      <c r="I1818" s="455">
        <v>15</v>
      </c>
      <c r="J1818" s="455">
        <v>6</v>
      </c>
      <c r="K1818" s="455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3" t="s">
        <v>5049</v>
      </c>
      <c r="B1819" s="39"/>
      <c r="C1819" s="39"/>
      <c r="D1819" s="39"/>
      <c r="E1819" s="39"/>
      <c r="F1819" s="284">
        <f t="shared" si="33"/>
        <v>20</v>
      </c>
      <c r="G1819" s="455"/>
      <c r="H1819" s="455"/>
      <c r="I1819" s="455"/>
      <c r="J1819" s="455">
        <v>20</v>
      </c>
      <c r="K1819" s="455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3" t="s">
        <v>4828</v>
      </c>
      <c r="B1820" s="39"/>
      <c r="C1820" s="39"/>
      <c r="D1820" s="39"/>
      <c r="E1820" s="39"/>
      <c r="F1820" s="284">
        <f t="shared" si="33"/>
        <v>2</v>
      </c>
      <c r="G1820" s="455"/>
      <c r="H1820" s="455"/>
      <c r="I1820" s="455"/>
      <c r="J1820" s="455">
        <v>2</v>
      </c>
      <c r="K1820" s="39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3" t="s">
        <v>5050</v>
      </c>
      <c r="B1821" s="39"/>
      <c r="C1821" s="39"/>
      <c r="D1821" s="39"/>
      <c r="E1821" s="39"/>
      <c r="F1821" s="284">
        <f t="shared" si="33"/>
        <v>4</v>
      </c>
      <c r="G1821" s="455"/>
      <c r="H1821" s="455"/>
      <c r="I1821" s="455"/>
      <c r="J1821" s="455">
        <v>4</v>
      </c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3" t="s">
        <v>4569</v>
      </c>
      <c r="B1822" s="39"/>
      <c r="C1822" s="39"/>
      <c r="D1822" s="39"/>
      <c r="E1822" s="39"/>
      <c r="F1822" s="284">
        <f t="shared" si="33"/>
        <v>3</v>
      </c>
      <c r="G1822" s="455"/>
      <c r="H1822" s="455"/>
      <c r="I1822" s="455"/>
      <c r="J1822" s="455">
        <v>3</v>
      </c>
      <c r="K1822" s="39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3" t="s">
        <v>5464</v>
      </c>
      <c r="B1823" s="39"/>
      <c r="C1823" s="39"/>
      <c r="D1823" s="39"/>
      <c r="E1823" s="455"/>
      <c r="F1823" s="284">
        <f t="shared" si="33"/>
        <v>13</v>
      </c>
      <c r="G1823" s="455"/>
      <c r="H1823" s="455"/>
      <c r="I1823" s="455"/>
      <c r="J1823" s="455">
        <v>13</v>
      </c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3" t="s">
        <v>5439</v>
      </c>
      <c r="B1824" s="39"/>
      <c r="C1824" s="39"/>
      <c r="D1824" s="39"/>
      <c r="E1824" s="455"/>
      <c r="F1824" s="284">
        <f t="shared" si="33"/>
        <v>9</v>
      </c>
      <c r="G1824" s="455"/>
      <c r="H1824" s="455"/>
      <c r="I1824" s="455">
        <v>9</v>
      </c>
      <c r="J1824" s="455"/>
      <c r="K1824" s="455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3" t="s">
        <v>4591</v>
      </c>
      <c r="B1825" s="39"/>
      <c r="C1825" s="39"/>
      <c r="D1825" s="39"/>
      <c r="E1825" s="39"/>
      <c r="F1825" s="284">
        <f t="shared" si="33"/>
        <v>30</v>
      </c>
      <c r="G1825" s="455"/>
      <c r="H1825" s="455">
        <v>30</v>
      </c>
      <c r="I1825" s="455"/>
      <c r="J1825" s="455"/>
      <c r="K1825" s="39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3" t="s">
        <v>5409</v>
      </c>
      <c r="B1826" s="39"/>
      <c r="C1826" s="39"/>
      <c r="D1826" s="39"/>
      <c r="E1826" s="39"/>
      <c r="F1826" s="284">
        <f t="shared" si="33"/>
        <v>31</v>
      </c>
      <c r="G1826" s="455"/>
      <c r="H1826" s="455"/>
      <c r="I1826" s="455"/>
      <c r="J1826" s="455">
        <v>31</v>
      </c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3" t="s">
        <v>5410</v>
      </c>
      <c r="B1827" s="39"/>
      <c r="C1827" s="39"/>
      <c r="D1827" s="39"/>
      <c r="E1827" s="39"/>
      <c r="F1827" s="284">
        <f t="shared" si="33"/>
        <v>2</v>
      </c>
      <c r="G1827" s="455"/>
      <c r="H1827" s="455"/>
      <c r="I1827" s="455"/>
      <c r="J1827" s="455">
        <v>2</v>
      </c>
      <c r="K1827" s="455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3" t="s">
        <v>5471</v>
      </c>
      <c r="B1828" s="39"/>
      <c r="C1828" s="39"/>
      <c r="D1828" s="39"/>
      <c r="E1828" s="455"/>
      <c r="F1828" s="284">
        <f t="shared" si="33"/>
        <v>3</v>
      </c>
      <c r="G1828" s="455"/>
      <c r="H1828" s="455"/>
      <c r="I1828" s="455"/>
      <c r="J1828" s="455">
        <v>3</v>
      </c>
      <c r="K1828" s="455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543" t="s">
        <v>5357</v>
      </c>
      <c r="B1829" s="39"/>
      <c r="C1829" s="39"/>
      <c r="D1829" s="39"/>
      <c r="E1829" s="39"/>
      <c r="F1829" s="284">
        <f t="shared" si="33"/>
        <v>11</v>
      </c>
      <c r="G1829" s="455"/>
      <c r="H1829" s="455">
        <v>11</v>
      </c>
      <c r="I1829" s="455"/>
      <c r="J1829" s="455"/>
      <c r="K1829" s="455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543" t="s">
        <v>5571</v>
      </c>
      <c r="B1830" s="39"/>
      <c r="C1830" s="39"/>
      <c r="D1830" s="39"/>
      <c r="E1830" s="39"/>
      <c r="F1830" s="284">
        <f t="shared" si="33"/>
        <v>3</v>
      </c>
      <c r="G1830" s="39"/>
      <c r="H1830" s="455"/>
      <c r="I1830" s="455">
        <v>3</v>
      </c>
      <c r="J1830" s="455"/>
      <c r="K1830" s="455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543" t="s">
        <v>5330</v>
      </c>
      <c r="B1831" s="39"/>
      <c r="C1831" s="39"/>
      <c r="D1831" s="39"/>
      <c r="E1831" s="39"/>
      <c r="F1831" s="284">
        <f t="shared" si="33"/>
        <v>39</v>
      </c>
      <c r="G1831" s="455"/>
      <c r="H1831" s="455"/>
      <c r="I1831" s="455">
        <v>2</v>
      </c>
      <c r="J1831" s="455">
        <v>37</v>
      </c>
      <c r="K1831" s="455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3" t="s">
        <v>4933</v>
      </c>
      <c r="B1832" s="39"/>
      <c r="C1832" s="39"/>
      <c r="D1832" s="39"/>
      <c r="E1832" s="39"/>
      <c r="F1832" s="284">
        <f t="shared" ref="F1832:F1895" si="34">SUM(G1832:L1832)</f>
        <v>26</v>
      </c>
      <c r="G1832" s="455"/>
      <c r="H1832" s="455"/>
      <c r="I1832" s="455">
        <v>7</v>
      </c>
      <c r="J1832" s="455">
        <v>19</v>
      </c>
      <c r="K1832" s="455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3" t="s">
        <v>4802</v>
      </c>
      <c r="B1833" s="39"/>
      <c r="C1833" s="39"/>
      <c r="D1833" s="39"/>
      <c r="E1833" s="39"/>
      <c r="F1833" s="284">
        <f t="shared" si="34"/>
        <v>6</v>
      </c>
      <c r="G1833" s="455"/>
      <c r="H1833" s="455"/>
      <c r="I1833" s="455">
        <v>6</v>
      </c>
      <c r="J1833" s="455"/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543" t="s">
        <v>5055</v>
      </c>
      <c r="B1834" s="39"/>
      <c r="C1834" s="39"/>
      <c r="D1834" s="39"/>
      <c r="E1834" s="39"/>
      <c r="F1834" s="284">
        <f t="shared" si="34"/>
        <v>2</v>
      </c>
      <c r="G1834" s="455"/>
      <c r="H1834" s="455"/>
      <c r="I1834" s="455"/>
      <c r="J1834" s="455">
        <v>2</v>
      </c>
      <c r="K1834" s="455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3" t="s">
        <v>5646</v>
      </c>
      <c r="B1835" s="28"/>
      <c r="C1835" s="28"/>
      <c r="D1835" s="28"/>
      <c r="E1835" s="28"/>
      <c r="F1835" s="284">
        <f t="shared" si="34"/>
        <v>1</v>
      </c>
      <c r="G1835" s="28"/>
      <c r="I1835" s="50">
        <v>1</v>
      </c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3" t="s">
        <v>5084</v>
      </c>
      <c r="B1836" s="39"/>
      <c r="C1836" s="39"/>
      <c r="D1836" s="39"/>
      <c r="E1836" s="39"/>
      <c r="F1836" s="284">
        <f t="shared" si="34"/>
        <v>5</v>
      </c>
      <c r="G1836" s="455"/>
      <c r="H1836" s="455"/>
      <c r="I1836" s="455"/>
      <c r="J1836" s="455">
        <v>5</v>
      </c>
      <c r="K1836" s="455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3" t="s">
        <v>5465</v>
      </c>
      <c r="B1837" s="39"/>
      <c r="C1837" s="39"/>
      <c r="D1837" s="39"/>
      <c r="E1837" s="455"/>
      <c r="F1837" s="284">
        <f t="shared" si="34"/>
        <v>17</v>
      </c>
      <c r="G1837" s="455"/>
      <c r="H1837" s="455"/>
      <c r="I1837" s="455"/>
      <c r="J1837" s="455">
        <v>17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3" t="s">
        <v>5401</v>
      </c>
      <c r="B1838" s="39"/>
      <c r="C1838" s="39"/>
      <c r="D1838" s="39"/>
      <c r="E1838" s="39"/>
      <c r="F1838" s="284">
        <f t="shared" si="34"/>
        <v>38</v>
      </c>
      <c r="G1838" s="455"/>
      <c r="H1838" s="455">
        <v>35</v>
      </c>
      <c r="I1838" s="455">
        <v>3</v>
      </c>
      <c r="J1838" s="455"/>
      <c r="K1838" s="455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3" t="s">
        <v>4583</v>
      </c>
      <c r="B1839" s="39"/>
      <c r="C1839" s="39"/>
      <c r="D1839" s="39"/>
      <c r="E1839" s="39"/>
      <c r="F1839" s="284">
        <f t="shared" si="34"/>
        <v>1</v>
      </c>
      <c r="G1839" s="455"/>
      <c r="H1839" s="455"/>
      <c r="I1839" s="455">
        <v>1</v>
      </c>
      <c r="J1839" s="455"/>
      <c r="K1839" s="39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3" t="s">
        <v>5610</v>
      </c>
      <c r="B1840" s="39"/>
      <c r="C1840" s="39"/>
      <c r="D1840" s="39"/>
      <c r="E1840" s="39"/>
      <c r="F1840" s="284">
        <f t="shared" si="34"/>
        <v>1</v>
      </c>
      <c r="G1840" s="39"/>
      <c r="H1840" s="455"/>
      <c r="I1840" s="455">
        <v>1</v>
      </c>
      <c r="J1840" s="455"/>
      <c r="K1840" s="455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543" t="s">
        <v>5054</v>
      </c>
      <c r="B1841" s="39"/>
      <c r="C1841" s="39"/>
      <c r="D1841" s="39"/>
      <c r="E1841" s="39"/>
      <c r="F1841" s="284">
        <f t="shared" si="34"/>
        <v>7</v>
      </c>
      <c r="G1841" s="455"/>
      <c r="H1841" s="455"/>
      <c r="I1841" s="455"/>
      <c r="J1841" s="455">
        <v>7</v>
      </c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3" t="s">
        <v>4516</v>
      </c>
      <c r="B1842" s="39"/>
      <c r="C1842" s="39"/>
      <c r="D1842" s="39"/>
      <c r="E1842" s="39"/>
      <c r="F1842" s="284">
        <f t="shared" si="34"/>
        <v>169</v>
      </c>
      <c r="G1842" s="455">
        <v>41</v>
      </c>
      <c r="H1842" s="455">
        <v>128</v>
      </c>
      <c r="I1842" s="455"/>
      <c r="J1842" s="455"/>
      <c r="K1842" s="39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3" t="s">
        <v>5482</v>
      </c>
      <c r="B1843" s="455"/>
      <c r="C1843" s="39"/>
      <c r="D1843" s="39"/>
      <c r="E1843" s="39"/>
      <c r="F1843" s="284">
        <f t="shared" si="34"/>
        <v>1</v>
      </c>
      <c r="G1843" s="455"/>
      <c r="H1843" s="455"/>
      <c r="I1843" s="455"/>
      <c r="J1843" s="455">
        <v>1</v>
      </c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3" t="s">
        <v>5025</v>
      </c>
      <c r="B1844" s="39"/>
      <c r="C1844" s="39"/>
      <c r="D1844" s="39"/>
      <c r="E1844" s="39"/>
      <c r="F1844" s="284">
        <f t="shared" si="34"/>
        <v>1</v>
      </c>
      <c r="G1844" s="455"/>
      <c r="H1844" s="455"/>
      <c r="I1844" s="455"/>
      <c r="J1844" s="455"/>
      <c r="K1844" s="455">
        <v>1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3" t="s">
        <v>4791</v>
      </c>
      <c r="B1845" s="39"/>
      <c r="C1845" s="39"/>
      <c r="D1845" s="39"/>
      <c r="E1845" s="39"/>
      <c r="F1845" s="284">
        <f t="shared" si="34"/>
        <v>26</v>
      </c>
      <c r="G1845" s="455"/>
      <c r="H1845" s="455"/>
      <c r="I1845" s="455">
        <v>1</v>
      </c>
      <c r="J1845" s="455">
        <v>25</v>
      </c>
      <c r="K1845" s="455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3" t="s">
        <v>4578</v>
      </c>
      <c r="B1846" s="39"/>
      <c r="C1846" s="39"/>
      <c r="D1846" s="39"/>
      <c r="E1846" s="39"/>
      <c r="F1846" s="284">
        <f t="shared" si="34"/>
        <v>1</v>
      </c>
      <c r="G1846" s="455"/>
      <c r="H1846" s="455"/>
      <c r="I1846" s="455">
        <v>1</v>
      </c>
      <c r="J1846" s="455"/>
      <c r="K1846" s="39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3" t="s">
        <v>4580</v>
      </c>
      <c r="B1847" s="39"/>
      <c r="C1847" s="39"/>
      <c r="D1847" s="39"/>
      <c r="E1847" s="39"/>
      <c r="F1847" s="284">
        <f t="shared" si="34"/>
        <v>2</v>
      </c>
      <c r="G1847" s="455"/>
      <c r="H1847" s="455"/>
      <c r="I1847" s="455">
        <v>2</v>
      </c>
      <c r="J1847" s="455"/>
      <c r="K1847" s="39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3" t="s">
        <v>4973</v>
      </c>
      <c r="B1848" s="39"/>
      <c r="C1848" s="39"/>
      <c r="D1848" s="39"/>
      <c r="E1848" s="39"/>
      <c r="F1848" s="284">
        <f t="shared" si="34"/>
        <v>1</v>
      </c>
      <c r="G1848" s="455"/>
      <c r="H1848" s="455"/>
      <c r="I1848" s="455"/>
      <c r="J1848" s="455">
        <v>1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3" t="s">
        <v>4931</v>
      </c>
      <c r="B1849" s="39"/>
      <c r="C1849" s="39"/>
      <c r="D1849" s="39"/>
      <c r="E1849" s="39"/>
      <c r="F1849" s="284">
        <f t="shared" si="34"/>
        <v>6</v>
      </c>
      <c r="G1849" s="455"/>
      <c r="H1849" s="455"/>
      <c r="I1849" s="455"/>
      <c r="J1849" s="455">
        <v>6</v>
      </c>
      <c r="K1849" s="455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3" t="s">
        <v>4588</v>
      </c>
      <c r="B1850" s="39"/>
      <c r="C1850" s="39"/>
      <c r="D1850" s="39"/>
      <c r="E1850" s="39"/>
      <c r="F1850" s="284">
        <f t="shared" si="34"/>
        <v>5</v>
      </c>
      <c r="G1850" s="455"/>
      <c r="H1850" s="455"/>
      <c r="I1850" s="455">
        <v>5</v>
      </c>
      <c r="J1850" s="455"/>
      <c r="K1850" s="39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543" t="s">
        <v>4940</v>
      </c>
      <c r="B1851" s="39"/>
      <c r="C1851" s="39"/>
      <c r="D1851" s="39"/>
      <c r="E1851" s="39"/>
      <c r="F1851" s="284">
        <f t="shared" si="34"/>
        <v>14</v>
      </c>
      <c r="G1851" s="455"/>
      <c r="H1851" s="455"/>
      <c r="I1851" s="455"/>
      <c r="J1851" s="455">
        <v>13</v>
      </c>
      <c r="K1851" s="455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3" t="s">
        <v>5356</v>
      </c>
      <c r="B1852" s="39"/>
      <c r="C1852" s="39"/>
      <c r="D1852" s="39"/>
      <c r="E1852" s="39"/>
      <c r="F1852" s="284">
        <f t="shared" si="34"/>
        <v>4</v>
      </c>
      <c r="G1852" s="455"/>
      <c r="H1852" s="455">
        <v>4</v>
      </c>
      <c r="I1852" s="455"/>
      <c r="J1852" s="455"/>
      <c r="K1852" s="455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3" t="s">
        <v>5650</v>
      </c>
      <c r="B1853" s="28"/>
      <c r="C1853" s="28"/>
      <c r="D1853" s="28"/>
      <c r="F1853" s="284">
        <f t="shared" si="34"/>
        <v>9</v>
      </c>
      <c r="G1853" s="28"/>
      <c r="I1853" s="50">
        <v>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3" t="s">
        <v>4974</v>
      </c>
      <c r="B1854" s="39"/>
      <c r="C1854" s="39"/>
      <c r="D1854" s="39"/>
      <c r="E1854" s="39"/>
      <c r="F1854" s="284">
        <f t="shared" si="34"/>
        <v>24</v>
      </c>
      <c r="G1854" s="455"/>
      <c r="H1854" s="455"/>
      <c r="I1854" s="455">
        <v>21</v>
      </c>
      <c r="J1854" s="455">
        <v>3</v>
      </c>
      <c r="K1854" s="455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3" t="s">
        <v>4831</v>
      </c>
      <c r="B1855" s="39"/>
      <c r="C1855" s="39"/>
      <c r="D1855" s="39"/>
      <c r="E1855" s="39"/>
      <c r="F1855" s="284">
        <f t="shared" si="34"/>
        <v>17</v>
      </c>
      <c r="G1855" s="455"/>
      <c r="H1855" s="455"/>
      <c r="I1855" s="455"/>
      <c r="J1855" s="455">
        <v>17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3" t="s">
        <v>5648</v>
      </c>
      <c r="B1856" s="28"/>
      <c r="C1856" s="28"/>
      <c r="D1856" s="28"/>
      <c r="E1856" s="28"/>
      <c r="F1856" s="284">
        <f t="shared" si="34"/>
        <v>21</v>
      </c>
      <c r="G1856" s="28"/>
      <c r="I1856" s="50">
        <v>21</v>
      </c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3" t="s">
        <v>5655</v>
      </c>
      <c r="B1857" s="28"/>
      <c r="C1857" s="28"/>
      <c r="D1857" s="28"/>
      <c r="F1857" s="284">
        <f t="shared" si="34"/>
        <v>4</v>
      </c>
      <c r="G1857" s="28"/>
      <c r="I1857" s="50">
        <v>4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3" t="s">
        <v>5474</v>
      </c>
      <c r="B1858" s="39"/>
      <c r="C1858" s="39"/>
      <c r="D1858" s="39"/>
      <c r="E1858" s="455"/>
      <c r="F1858" s="284">
        <f t="shared" si="34"/>
        <v>25</v>
      </c>
      <c r="G1858" s="455"/>
      <c r="H1858" s="455"/>
      <c r="I1858" s="455"/>
      <c r="J1858" s="455">
        <v>25</v>
      </c>
      <c r="K1858" s="455"/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3" t="s">
        <v>5479</v>
      </c>
      <c r="B1859" s="39"/>
      <c r="C1859" s="39"/>
      <c r="D1859" s="39"/>
      <c r="E1859" s="455"/>
      <c r="F1859" s="284">
        <f t="shared" si="34"/>
        <v>1</v>
      </c>
      <c r="G1859" s="455"/>
      <c r="H1859" s="455"/>
      <c r="I1859" s="455"/>
      <c r="J1859" s="455">
        <v>1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3" t="s">
        <v>4826</v>
      </c>
      <c r="B1860" s="39"/>
      <c r="C1860" s="39"/>
      <c r="D1860" s="39"/>
      <c r="E1860" s="39"/>
      <c r="F1860" s="284">
        <f t="shared" si="34"/>
        <v>3</v>
      </c>
      <c r="G1860" s="455"/>
      <c r="H1860" s="455"/>
      <c r="I1860" s="455"/>
      <c r="J1860" s="455">
        <v>3</v>
      </c>
      <c r="K1860" s="39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3" t="s">
        <v>5649</v>
      </c>
      <c r="B1861" s="28"/>
      <c r="C1861" s="28"/>
      <c r="D1861" s="28"/>
      <c r="E1861" s="28"/>
      <c r="F1861" s="284">
        <f t="shared" si="34"/>
        <v>12</v>
      </c>
      <c r="G1861" s="28"/>
      <c r="I1861" s="50">
        <v>12</v>
      </c>
      <c r="K1861" s="547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3" t="s">
        <v>5462</v>
      </c>
      <c r="B1862" s="39"/>
      <c r="C1862" s="39"/>
      <c r="D1862" s="39"/>
      <c r="E1862" s="455"/>
      <c r="F1862" s="284">
        <f t="shared" si="34"/>
        <v>3</v>
      </c>
      <c r="G1862" s="455"/>
      <c r="H1862" s="455"/>
      <c r="I1862" s="455"/>
      <c r="J1862" s="455">
        <v>3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3" t="s">
        <v>4563</v>
      </c>
      <c r="B1863" s="39"/>
      <c r="C1863" s="39"/>
      <c r="D1863" s="39"/>
      <c r="E1863" s="39"/>
      <c r="F1863" s="284">
        <f t="shared" si="34"/>
        <v>2</v>
      </c>
      <c r="G1863" s="455"/>
      <c r="H1863" s="455"/>
      <c r="I1863" s="455"/>
      <c r="J1863" s="455">
        <v>2</v>
      </c>
      <c r="K1863" s="39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3" t="s">
        <v>4587</v>
      </c>
      <c r="B1864" s="39"/>
      <c r="C1864" s="39"/>
      <c r="D1864" s="39"/>
      <c r="E1864" s="39"/>
      <c r="F1864" s="284">
        <f t="shared" si="34"/>
        <v>15</v>
      </c>
      <c r="G1864" s="455"/>
      <c r="H1864" s="455"/>
      <c r="I1864" s="455">
        <v>15</v>
      </c>
      <c r="J1864" s="455"/>
      <c r="K1864" s="39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544" t="s">
        <v>5645</v>
      </c>
      <c r="B1865" s="28"/>
      <c r="C1865" s="28"/>
      <c r="D1865" s="28"/>
      <c r="E1865" s="28"/>
      <c r="F1865" s="284">
        <f t="shared" si="34"/>
        <v>21</v>
      </c>
      <c r="G1865" s="28"/>
      <c r="I1865" s="50">
        <v>21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3" t="s">
        <v>5493</v>
      </c>
      <c r="B1866" s="39"/>
      <c r="C1866" s="39"/>
      <c r="D1866" s="39"/>
      <c r="E1866" s="39"/>
      <c r="F1866" s="284">
        <f t="shared" si="34"/>
        <v>33</v>
      </c>
      <c r="G1866" s="455">
        <v>21</v>
      </c>
      <c r="H1866" s="455"/>
      <c r="I1866" s="455">
        <v>11</v>
      </c>
      <c r="J1866" s="455">
        <v>1</v>
      </c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3" t="s">
        <v>5485</v>
      </c>
      <c r="B1867" s="455"/>
      <c r="C1867" s="39"/>
      <c r="D1867" s="39"/>
      <c r="E1867" s="39"/>
      <c r="F1867" s="284">
        <f t="shared" si="34"/>
        <v>6</v>
      </c>
      <c r="G1867" s="455"/>
      <c r="H1867" s="455"/>
      <c r="I1867" s="455">
        <v>6</v>
      </c>
      <c r="J1867" s="455"/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3" t="s">
        <v>5082</v>
      </c>
      <c r="B1868" s="39"/>
      <c r="C1868" s="39"/>
      <c r="D1868" s="39"/>
      <c r="E1868" s="39"/>
      <c r="F1868" s="284">
        <f t="shared" si="34"/>
        <v>2</v>
      </c>
      <c r="G1868" s="455"/>
      <c r="H1868" s="455"/>
      <c r="I1868" s="455"/>
      <c r="J1868" s="455">
        <v>2</v>
      </c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3" t="s">
        <v>4975</v>
      </c>
      <c r="B1869" s="39"/>
      <c r="C1869" s="39"/>
      <c r="D1869" s="39"/>
      <c r="E1869" s="39"/>
      <c r="F1869" s="284">
        <f t="shared" si="34"/>
        <v>4</v>
      </c>
      <c r="G1869" s="455"/>
      <c r="H1869" s="455"/>
      <c r="I1869" s="455">
        <v>4</v>
      </c>
      <c r="J1869" s="455"/>
      <c r="K1869" s="455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3" t="s">
        <v>5607</v>
      </c>
      <c r="B1870" s="39"/>
      <c r="C1870" s="39"/>
      <c r="D1870" s="39"/>
      <c r="E1870" s="39"/>
      <c r="F1870" s="284">
        <f t="shared" si="34"/>
        <v>48</v>
      </c>
      <c r="G1870" s="39"/>
      <c r="H1870" s="455"/>
      <c r="I1870" s="455">
        <v>28</v>
      </c>
      <c r="J1870" s="455">
        <v>20</v>
      </c>
      <c r="K1870" s="455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3" t="s">
        <v>4562</v>
      </c>
      <c r="B1871" s="39"/>
      <c r="C1871" s="39"/>
      <c r="D1871" s="39"/>
      <c r="E1871" s="39"/>
      <c r="F1871" s="284">
        <f t="shared" si="34"/>
        <v>18</v>
      </c>
      <c r="G1871" s="455"/>
      <c r="H1871" s="455"/>
      <c r="I1871" s="455">
        <v>13</v>
      </c>
      <c r="J1871" s="455">
        <v>5</v>
      </c>
      <c r="K1871" s="39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3" t="s">
        <v>5053</v>
      </c>
      <c r="B1872" s="39"/>
      <c r="C1872" s="39"/>
      <c r="D1872" s="39"/>
      <c r="E1872" s="39"/>
      <c r="F1872" s="284">
        <f t="shared" si="34"/>
        <v>1</v>
      </c>
      <c r="G1872" s="455"/>
      <c r="H1872" s="455"/>
      <c r="I1872" s="455"/>
      <c r="J1872" s="455">
        <v>1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3" t="s">
        <v>5333</v>
      </c>
      <c r="B1873" s="39"/>
      <c r="C1873" s="39"/>
      <c r="D1873" s="39"/>
      <c r="E1873" s="39"/>
      <c r="F1873" s="284">
        <f t="shared" si="34"/>
        <v>3</v>
      </c>
      <c r="G1873" s="455"/>
      <c r="H1873" s="455"/>
      <c r="I1873" s="455">
        <v>3</v>
      </c>
      <c r="J1873" s="455"/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3" t="s">
        <v>4836</v>
      </c>
      <c r="B1874" s="39"/>
      <c r="C1874" s="39"/>
      <c r="D1874" s="39"/>
      <c r="E1874" s="39"/>
      <c r="F1874" s="284">
        <f t="shared" si="34"/>
        <v>21</v>
      </c>
      <c r="G1874" s="455"/>
      <c r="H1874" s="455">
        <v>17</v>
      </c>
      <c r="I1874" s="455">
        <v>4</v>
      </c>
      <c r="J1874" s="455"/>
      <c r="K1874" s="455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3" t="s">
        <v>5423</v>
      </c>
      <c r="B1875" s="39"/>
      <c r="C1875" s="39"/>
      <c r="D1875" s="39"/>
      <c r="E1875" s="39"/>
      <c r="F1875" s="284">
        <f t="shared" si="34"/>
        <v>1</v>
      </c>
      <c r="G1875" s="455"/>
      <c r="H1875" s="455"/>
      <c r="I1875" s="455">
        <v>1</v>
      </c>
      <c r="J1875" s="455"/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543" t="s">
        <v>5461</v>
      </c>
      <c r="B1876" s="39"/>
      <c r="C1876" s="39"/>
      <c r="D1876" s="39"/>
      <c r="E1876" s="455"/>
      <c r="F1876" s="284">
        <f t="shared" si="34"/>
        <v>10</v>
      </c>
      <c r="G1876" s="455"/>
      <c r="H1876" s="455"/>
      <c r="I1876" s="455">
        <v>7</v>
      </c>
      <c r="J1876" s="455">
        <v>3</v>
      </c>
      <c r="K1876" s="455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3" t="s">
        <v>5425</v>
      </c>
      <c r="B1877" s="39"/>
      <c r="C1877" s="39"/>
      <c r="D1877" s="39"/>
      <c r="E1877" s="39"/>
      <c r="F1877" s="284">
        <f t="shared" si="34"/>
        <v>1</v>
      </c>
      <c r="G1877" s="455"/>
      <c r="H1877" s="455"/>
      <c r="I1877" s="455">
        <v>1</v>
      </c>
      <c r="J1877" s="455"/>
      <c r="K1877" s="455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3" t="s">
        <v>4548</v>
      </c>
      <c r="B1878" s="39"/>
      <c r="C1878" s="39"/>
      <c r="D1878" s="39"/>
      <c r="E1878" s="39"/>
      <c r="F1878" s="284">
        <f t="shared" si="34"/>
        <v>1</v>
      </c>
      <c r="G1878" s="455"/>
      <c r="H1878" s="455"/>
      <c r="I1878" s="455"/>
      <c r="J1878" s="455">
        <v>1</v>
      </c>
      <c r="K1878" s="39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3" t="s">
        <v>4934</v>
      </c>
      <c r="B1879" s="39"/>
      <c r="C1879" s="39"/>
      <c r="D1879" s="39"/>
      <c r="E1879" s="39"/>
      <c r="F1879" s="284">
        <f t="shared" si="34"/>
        <v>24</v>
      </c>
      <c r="G1879" s="455"/>
      <c r="H1879" s="455"/>
      <c r="I1879" s="455"/>
      <c r="J1879" s="455">
        <v>24</v>
      </c>
      <c r="K1879" s="455"/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543" t="s">
        <v>5612</v>
      </c>
      <c r="B1880" s="39"/>
      <c r="C1880" s="39"/>
      <c r="D1880" s="39"/>
      <c r="E1880" s="39"/>
      <c r="F1880" s="284">
        <f t="shared" si="34"/>
        <v>8</v>
      </c>
      <c r="G1880" s="39"/>
      <c r="H1880" s="455">
        <v>8</v>
      </c>
      <c r="I1880" s="455"/>
      <c r="J1880" s="455"/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3" t="s">
        <v>4824</v>
      </c>
      <c r="B1881" s="39"/>
      <c r="C1881" s="39"/>
      <c r="D1881" s="39"/>
      <c r="E1881" s="39"/>
      <c r="F1881" s="284">
        <f t="shared" si="34"/>
        <v>11</v>
      </c>
      <c r="G1881" s="455"/>
      <c r="H1881" s="455"/>
      <c r="I1881" s="455"/>
      <c r="J1881" s="455">
        <v>11</v>
      </c>
      <c r="K1881" s="39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3" t="s">
        <v>5467</v>
      </c>
      <c r="B1882" s="39"/>
      <c r="C1882" s="39"/>
      <c r="D1882" s="39"/>
      <c r="E1882" s="455"/>
      <c r="F1882" s="284">
        <f t="shared" si="34"/>
        <v>4</v>
      </c>
      <c r="G1882" s="455"/>
      <c r="H1882" s="455"/>
      <c r="I1882" s="455"/>
      <c r="J1882" s="455">
        <v>4</v>
      </c>
      <c r="K1882" s="455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3" t="s">
        <v>5478</v>
      </c>
      <c r="B1883" s="39"/>
      <c r="C1883" s="39"/>
      <c r="D1883" s="39"/>
      <c r="E1883" s="455"/>
      <c r="F1883" s="284">
        <f t="shared" si="34"/>
        <v>11</v>
      </c>
      <c r="G1883" s="455"/>
      <c r="H1883" s="455"/>
      <c r="I1883" s="455"/>
      <c r="J1883" s="455">
        <v>11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3" t="s">
        <v>5435</v>
      </c>
      <c r="B1884" s="39"/>
      <c r="C1884" s="39"/>
      <c r="D1884" s="39"/>
      <c r="E1884" s="455"/>
      <c r="F1884" s="284">
        <f t="shared" si="34"/>
        <v>3</v>
      </c>
      <c r="G1884" s="455"/>
      <c r="H1884" s="455"/>
      <c r="I1884" s="455"/>
      <c r="J1884" s="455">
        <v>3</v>
      </c>
      <c r="K1884" s="455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3" t="s">
        <v>5570</v>
      </c>
      <c r="B1885" s="39"/>
      <c r="C1885" s="39"/>
      <c r="D1885" s="39"/>
      <c r="E1885" s="39"/>
      <c r="F1885" s="284">
        <f t="shared" si="34"/>
        <v>10</v>
      </c>
      <c r="G1885" s="39"/>
      <c r="H1885" s="455"/>
      <c r="I1885" s="455">
        <v>10</v>
      </c>
      <c r="J1885" s="455"/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3" t="s">
        <v>4582</v>
      </c>
      <c r="B1886" s="39"/>
      <c r="C1886" s="39"/>
      <c r="D1886" s="39"/>
      <c r="E1886" s="39"/>
      <c r="F1886" s="284">
        <f t="shared" si="34"/>
        <v>4</v>
      </c>
      <c r="G1886" s="455"/>
      <c r="H1886" s="455"/>
      <c r="I1886" s="455">
        <v>4</v>
      </c>
      <c r="J1886" s="455"/>
      <c r="K1886" s="39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3" t="s">
        <v>4976</v>
      </c>
      <c r="B1887" s="39"/>
      <c r="C1887" s="39"/>
      <c r="D1887" s="39"/>
      <c r="E1887" s="39"/>
      <c r="F1887" s="284">
        <f t="shared" si="34"/>
        <v>55</v>
      </c>
      <c r="G1887" s="455"/>
      <c r="H1887" s="455">
        <v>55</v>
      </c>
      <c r="I1887" s="455"/>
      <c r="J1887" s="455"/>
      <c r="K1887" s="455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3" t="s">
        <v>5424</v>
      </c>
      <c r="B1888" s="39"/>
      <c r="C1888" s="39"/>
      <c r="D1888" s="39"/>
      <c r="E1888" s="39"/>
      <c r="F1888" s="284">
        <f t="shared" si="34"/>
        <v>11</v>
      </c>
      <c r="G1888" s="455"/>
      <c r="H1888" s="455"/>
      <c r="I1888" s="455">
        <v>11</v>
      </c>
      <c r="J1888" s="455"/>
      <c r="K1888" s="455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3" t="s">
        <v>5489</v>
      </c>
      <c r="B1889" s="455"/>
      <c r="C1889" s="39"/>
      <c r="D1889" s="39"/>
      <c r="E1889" s="39"/>
      <c r="F1889" s="284">
        <f t="shared" si="34"/>
        <v>5</v>
      </c>
      <c r="G1889" s="455"/>
      <c r="H1889" s="455"/>
      <c r="I1889" s="455">
        <v>5</v>
      </c>
      <c r="J1889" s="455"/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3" t="s">
        <v>4780</v>
      </c>
      <c r="B1890" s="39"/>
      <c r="C1890" s="39"/>
      <c r="D1890" s="39"/>
      <c r="E1890" s="39"/>
      <c r="F1890" s="284">
        <f t="shared" si="34"/>
        <v>3</v>
      </c>
      <c r="G1890" s="455"/>
      <c r="H1890" s="455"/>
      <c r="I1890" s="455"/>
      <c r="J1890" s="455"/>
      <c r="K1890" s="455">
        <v>3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3" t="s">
        <v>4589</v>
      </c>
      <c r="B1891" s="39"/>
      <c r="C1891" s="39"/>
      <c r="D1891" s="39"/>
      <c r="E1891" s="39"/>
      <c r="F1891" s="284">
        <f t="shared" si="34"/>
        <v>5</v>
      </c>
      <c r="G1891" s="455"/>
      <c r="H1891" s="455"/>
      <c r="I1891" s="455">
        <v>5</v>
      </c>
      <c r="J1891" s="455"/>
      <c r="K1891" s="39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3" t="s">
        <v>4522</v>
      </c>
      <c r="B1892" s="39"/>
      <c r="C1892" s="39"/>
      <c r="D1892" s="39"/>
      <c r="E1892" s="39"/>
      <c r="F1892" s="284">
        <f t="shared" si="34"/>
        <v>7</v>
      </c>
      <c r="G1892" s="455"/>
      <c r="H1892" s="455">
        <v>7</v>
      </c>
      <c r="I1892" s="455"/>
      <c r="J1892" s="455"/>
      <c r="K1892" s="39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3" t="s">
        <v>4572</v>
      </c>
      <c r="B1893" s="39"/>
      <c r="C1893" s="39"/>
      <c r="D1893" s="39"/>
      <c r="E1893" s="39"/>
      <c r="F1893" s="284">
        <f t="shared" si="34"/>
        <v>1</v>
      </c>
      <c r="G1893" s="455"/>
      <c r="H1893" s="455"/>
      <c r="I1893" s="455"/>
      <c r="J1893" s="455">
        <v>1</v>
      </c>
      <c r="K1893" s="39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3" t="s">
        <v>4573</v>
      </c>
      <c r="B1894" s="39"/>
      <c r="C1894" s="39"/>
      <c r="D1894" s="39"/>
      <c r="E1894" s="39"/>
      <c r="F1894" s="284">
        <f t="shared" si="34"/>
        <v>12</v>
      </c>
      <c r="G1894" s="455"/>
      <c r="H1894" s="455"/>
      <c r="I1894" s="455"/>
      <c r="J1894" s="455">
        <v>11</v>
      </c>
      <c r="K1894" s="455">
        <v>1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3" t="s">
        <v>4833</v>
      </c>
      <c r="B1895" s="39"/>
      <c r="C1895" s="39"/>
      <c r="D1895" s="39"/>
      <c r="E1895" s="39"/>
      <c r="F1895" s="284">
        <f t="shared" si="34"/>
        <v>4</v>
      </c>
      <c r="G1895" s="455"/>
      <c r="H1895" s="455"/>
      <c r="I1895" s="455">
        <v>2</v>
      </c>
      <c r="J1895" s="455">
        <v>2</v>
      </c>
      <c r="K1895" s="455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3" t="s">
        <v>5332</v>
      </c>
      <c r="B1896" s="39"/>
      <c r="C1896" s="39"/>
      <c r="D1896" s="39"/>
      <c r="E1896" s="39"/>
      <c r="F1896" s="284">
        <f t="shared" ref="F1896:F1946" si="35">SUM(G1896:L1896)</f>
        <v>10</v>
      </c>
      <c r="G1896" s="455"/>
      <c r="H1896" s="455"/>
      <c r="I1896" s="455">
        <v>10</v>
      </c>
      <c r="J1896" s="455"/>
      <c r="K1896" s="455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543" t="s">
        <v>4553</v>
      </c>
      <c r="B1897" s="39"/>
      <c r="C1897" s="39"/>
      <c r="D1897" s="39"/>
      <c r="E1897" s="39"/>
      <c r="F1897" s="284">
        <f t="shared" si="35"/>
        <v>31</v>
      </c>
      <c r="G1897" s="455"/>
      <c r="H1897" s="455"/>
      <c r="I1897" s="455"/>
      <c r="J1897" s="455">
        <v>31</v>
      </c>
      <c r="K1897" s="39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3" t="s">
        <v>4720</v>
      </c>
      <c r="B1898" s="39"/>
      <c r="C1898" s="39"/>
      <c r="D1898" s="39"/>
      <c r="E1898" s="39"/>
      <c r="F1898" s="284">
        <f t="shared" si="35"/>
        <v>1</v>
      </c>
      <c r="G1898" s="455"/>
      <c r="H1898" s="455"/>
      <c r="I1898" s="455"/>
      <c r="J1898" s="455">
        <v>1</v>
      </c>
      <c r="K1898" s="39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3" t="s">
        <v>5412</v>
      </c>
      <c r="B1899" s="39"/>
      <c r="C1899" s="39"/>
      <c r="D1899" s="39"/>
      <c r="E1899" s="39"/>
      <c r="F1899" s="284">
        <f t="shared" si="35"/>
        <v>1</v>
      </c>
      <c r="G1899" s="455"/>
      <c r="H1899" s="455"/>
      <c r="I1899" s="455"/>
      <c r="J1899" s="455">
        <v>1</v>
      </c>
      <c r="K1899" s="455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3" t="s">
        <v>5358</v>
      </c>
      <c r="B1900" s="39"/>
      <c r="C1900" s="39"/>
      <c r="D1900" s="39"/>
      <c r="E1900" s="39"/>
      <c r="F1900" s="284">
        <f t="shared" si="35"/>
        <v>3</v>
      </c>
      <c r="G1900" s="455"/>
      <c r="H1900" s="455">
        <v>3</v>
      </c>
      <c r="I1900" s="455"/>
      <c r="J1900" s="455"/>
      <c r="K1900" s="455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3" t="s">
        <v>4730</v>
      </c>
      <c r="B1901" s="39"/>
      <c r="C1901" s="39"/>
      <c r="D1901" s="39"/>
      <c r="E1901" s="39"/>
      <c r="F1901" s="284">
        <f t="shared" si="35"/>
        <v>43</v>
      </c>
      <c r="G1901" s="455"/>
      <c r="H1901" s="455">
        <v>42</v>
      </c>
      <c r="I1901" s="455">
        <v>1</v>
      </c>
      <c r="J1901" s="455"/>
      <c r="K1901" s="39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543" t="s">
        <v>4922</v>
      </c>
      <c r="B1902" s="39"/>
      <c r="C1902" s="39"/>
      <c r="D1902" s="39"/>
      <c r="E1902" s="39"/>
      <c r="F1902" s="284">
        <f t="shared" si="35"/>
        <v>4</v>
      </c>
      <c r="G1902" s="455"/>
      <c r="H1902" s="455"/>
      <c r="I1902" s="455">
        <v>2</v>
      </c>
      <c r="J1902" s="455">
        <v>2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3" t="s">
        <v>5659</v>
      </c>
      <c r="B1903" s="28"/>
      <c r="C1903" s="28"/>
      <c r="D1903" s="28"/>
      <c r="F1903" s="284">
        <f t="shared" si="35"/>
        <v>7</v>
      </c>
      <c r="G1903" s="28"/>
      <c r="I1903" s="50">
        <v>7</v>
      </c>
      <c r="K1903" s="194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3" t="s">
        <v>5414</v>
      </c>
      <c r="B1904" s="39"/>
      <c r="C1904" s="39"/>
      <c r="D1904" s="39"/>
      <c r="E1904" s="39"/>
      <c r="F1904" s="284">
        <f t="shared" si="35"/>
        <v>1</v>
      </c>
      <c r="G1904" s="455"/>
      <c r="H1904" s="455"/>
      <c r="I1904" s="455"/>
      <c r="J1904" s="455">
        <v>1</v>
      </c>
      <c r="K1904" s="455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3" t="s">
        <v>5643</v>
      </c>
      <c r="B1905" s="28"/>
      <c r="C1905" s="28"/>
      <c r="D1905" s="28"/>
      <c r="E1905" s="28"/>
      <c r="F1905" s="284">
        <f t="shared" si="35"/>
        <v>14</v>
      </c>
      <c r="G1905" s="28"/>
      <c r="I1905" s="50">
        <v>14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3" t="s">
        <v>4547</v>
      </c>
      <c r="B1906" s="39"/>
      <c r="C1906" s="39"/>
      <c r="D1906" s="39"/>
      <c r="E1906" s="39"/>
      <c r="F1906" s="284">
        <f t="shared" si="35"/>
        <v>17</v>
      </c>
      <c r="G1906" s="455"/>
      <c r="H1906" s="455"/>
      <c r="I1906" s="455">
        <v>6</v>
      </c>
      <c r="J1906" s="455">
        <v>11</v>
      </c>
      <c r="K1906" s="39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3" t="s">
        <v>4567</v>
      </c>
      <c r="B1907" s="39"/>
      <c r="C1907" s="39"/>
      <c r="D1907" s="39"/>
      <c r="E1907" s="39"/>
      <c r="F1907" s="284">
        <f t="shared" si="35"/>
        <v>39</v>
      </c>
      <c r="G1907" s="455"/>
      <c r="H1907" s="455"/>
      <c r="I1907" s="455"/>
      <c r="J1907" s="455">
        <v>39</v>
      </c>
      <c r="K1907" s="39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3" t="s">
        <v>5644</v>
      </c>
      <c r="B1908" s="28"/>
      <c r="C1908" s="28"/>
      <c r="D1908" s="28"/>
      <c r="E1908" s="28"/>
      <c r="F1908" s="284">
        <f t="shared" si="35"/>
        <v>6</v>
      </c>
      <c r="G1908" s="28"/>
      <c r="I1908" s="50">
        <v>6</v>
      </c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543" t="s">
        <v>5028</v>
      </c>
      <c r="B1909" s="39"/>
      <c r="C1909" s="39"/>
      <c r="D1909" s="39"/>
      <c r="E1909" s="39"/>
      <c r="F1909" s="284">
        <f t="shared" si="35"/>
        <v>2</v>
      </c>
      <c r="G1909" s="455"/>
      <c r="H1909" s="455"/>
      <c r="I1909" s="455"/>
      <c r="J1909" s="455">
        <v>2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3" t="s">
        <v>4521</v>
      </c>
      <c r="B1910" s="39"/>
      <c r="C1910" s="39"/>
      <c r="D1910" s="39"/>
      <c r="E1910" s="39"/>
      <c r="F1910" s="284">
        <f t="shared" si="35"/>
        <v>1</v>
      </c>
      <c r="G1910" s="455"/>
      <c r="H1910" s="455">
        <v>1</v>
      </c>
      <c r="I1910" s="455"/>
      <c r="J1910" s="455"/>
      <c r="K1910" s="39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3" t="s">
        <v>4725</v>
      </c>
      <c r="B1911" s="39"/>
      <c r="C1911" s="39"/>
      <c r="D1911" s="39"/>
      <c r="E1911" s="39"/>
      <c r="F1911" s="284">
        <f t="shared" si="35"/>
        <v>47</v>
      </c>
      <c r="G1911" s="455"/>
      <c r="H1911" s="455"/>
      <c r="I1911" s="455">
        <v>45</v>
      </c>
      <c r="J1911" s="455">
        <v>2</v>
      </c>
      <c r="K1911" s="39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3" t="s">
        <v>4585</v>
      </c>
      <c r="B1912" s="39"/>
      <c r="C1912" s="39"/>
      <c r="D1912" s="39"/>
      <c r="E1912" s="39"/>
      <c r="F1912" s="284">
        <f t="shared" si="35"/>
        <v>19</v>
      </c>
      <c r="G1912" s="455"/>
      <c r="H1912" s="455"/>
      <c r="I1912" s="455">
        <v>16</v>
      </c>
      <c r="J1912" s="455">
        <v>3</v>
      </c>
      <c r="K1912" s="39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3" t="s">
        <v>5353</v>
      </c>
      <c r="B1913" s="39"/>
      <c r="C1913" s="39"/>
      <c r="D1913" s="39"/>
      <c r="E1913" s="39"/>
      <c r="F1913" s="284">
        <f t="shared" si="35"/>
        <v>7</v>
      </c>
      <c r="G1913" s="455"/>
      <c r="H1913" s="455"/>
      <c r="I1913" s="455"/>
      <c r="J1913" s="455">
        <v>7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3" t="s">
        <v>4570</v>
      </c>
      <c r="B1914" s="39"/>
      <c r="C1914" s="39"/>
      <c r="D1914" s="39"/>
      <c r="E1914" s="39"/>
      <c r="F1914" s="284">
        <f t="shared" si="35"/>
        <v>2</v>
      </c>
      <c r="G1914" s="455"/>
      <c r="H1914" s="455"/>
      <c r="I1914" s="455"/>
      <c r="J1914" s="455">
        <v>2</v>
      </c>
      <c r="K1914" s="39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3" t="s">
        <v>4519</v>
      </c>
      <c r="B1915" s="39"/>
      <c r="C1915" s="39"/>
      <c r="D1915" s="39"/>
      <c r="E1915" s="39"/>
      <c r="F1915" s="284">
        <f t="shared" si="35"/>
        <v>18</v>
      </c>
      <c r="G1915" s="455"/>
      <c r="H1915" s="455">
        <v>18</v>
      </c>
      <c r="I1915" s="455"/>
      <c r="J1915" s="455"/>
      <c r="K1915" s="39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543" t="s">
        <v>5083</v>
      </c>
      <c r="B1916" s="39"/>
      <c r="C1916" s="39"/>
      <c r="D1916" s="39"/>
      <c r="E1916" s="39"/>
      <c r="F1916" s="284">
        <f t="shared" si="35"/>
        <v>30</v>
      </c>
      <c r="G1916" s="455"/>
      <c r="H1916" s="455"/>
      <c r="I1916" s="455">
        <v>5</v>
      </c>
      <c r="J1916" s="455">
        <v>15</v>
      </c>
      <c r="K1916" s="455">
        <v>10</v>
      </c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3" t="s">
        <v>5480</v>
      </c>
      <c r="B1917" s="39"/>
      <c r="C1917" s="39"/>
      <c r="D1917" s="39"/>
      <c r="E1917" s="455"/>
      <c r="F1917" s="284">
        <f t="shared" si="35"/>
        <v>1</v>
      </c>
      <c r="G1917" s="455"/>
      <c r="H1917" s="455"/>
      <c r="I1917" s="455"/>
      <c r="J1917" s="455">
        <v>1</v>
      </c>
      <c r="K1917" s="455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543" t="s">
        <v>4978</v>
      </c>
      <c r="B1918" s="39"/>
      <c r="C1918" s="39"/>
      <c r="D1918" s="39"/>
      <c r="E1918" s="39"/>
      <c r="F1918" s="284">
        <f t="shared" si="35"/>
        <v>7</v>
      </c>
      <c r="G1918" s="455"/>
      <c r="H1918" s="455">
        <v>7</v>
      </c>
      <c r="I1918" s="455"/>
      <c r="J1918" s="455"/>
      <c r="K1918" s="455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3" t="s">
        <v>5024</v>
      </c>
      <c r="B1919" s="39"/>
      <c r="C1919" s="39"/>
      <c r="D1919" s="39"/>
      <c r="E1919" s="39"/>
      <c r="F1919" s="284">
        <f t="shared" si="35"/>
        <v>3</v>
      </c>
      <c r="G1919" s="455"/>
      <c r="H1919" s="455"/>
      <c r="I1919" s="455"/>
      <c r="J1919" s="455"/>
      <c r="K1919" s="455">
        <v>3</v>
      </c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3" t="s">
        <v>5565</v>
      </c>
      <c r="B1920" s="39"/>
      <c r="C1920" s="39"/>
      <c r="D1920" s="39"/>
      <c r="E1920" s="39"/>
      <c r="F1920" s="284">
        <f t="shared" si="35"/>
        <v>10</v>
      </c>
      <c r="G1920" s="39"/>
      <c r="H1920" s="455"/>
      <c r="I1920" s="455"/>
      <c r="J1920" s="455"/>
      <c r="K1920" s="455">
        <v>10</v>
      </c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3" t="s">
        <v>5491</v>
      </c>
      <c r="B1921" s="39"/>
      <c r="C1921" s="39"/>
      <c r="D1921" s="39"/>
      <c r="E1921" s="39"/>
      <c r="F1921" s="284">
        <f t="shared" si="35"/>
        <v>38</v>
      </c>
      <c r="G1921" s="455">
        <v>38</v>
      </c>
      <c r="H1921" s="455"/>
      <c r="I1921" s="455"/>
      <c r="J1921" s="455"/>
      <c r="K1921" s="455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3" t="s">
        <v>4518</v>
      </c>
      <c r="B1922" s="39"/>
      <c r="C1922" s="39"/>
      <c r="D1922" s="39"/>
      <c r="E1922" s="39"/>
      <c r="F1922" s="284">
        <f t="shared" si="35"/>
        <v>2</v>
      </c>
      <c r="G1922" s="455"/>
      <c r="H1922" s="455">
        <v>2</v>
      </c>
      <c r="I1922" s="455"/>
      <c r="J1922" s="455"/>
      <c r="K1922" s="39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3" t="s">
        <v>5421</v>
      </c>
      <c r="B1923" s="39"/>
      <c r="C1923" s="39"/>
      <c r="D1923" s="39"/>
      <c r="E1923" s="39"/>
      <c r="F1923" s="284">
        <f t="shared" si="35"/>
        <v>3</v>
      </c>
      <c r="G1923" s="455"/>
      <c r="H1923" s="455"/>
      <c r="I1923" s="455"/>
      <c r="J1923" s="455">
        <v>3</v>
      </c>
      <c r="K1923" s="455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3" t="s">
        <v>4558</v>
      </c>
      <c r="B1924" s="39"/>
      <c r="C1924" s="39"/>
      <c r="D1924" s="39"/>
      <c r="E1924" s="39"/>
      <c r="F1924" s="284">
        <f t="shared" si="35"/>
        <v>16</v>
      </c>
      <c r="G1924" s="455"/>
      <c r="H1924" s="455"/>
      <c r="I1924" s="455"/>
      <c r="J1924" s="455">
        <v>16</v>
      </c>
      <c r="K1924" s="39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3" t="s">
        <v>5604</v>
      </c>
      <c r="B1925" s="39"/>
      <c r="C1925" s="39"/>
      <c r="D1925" s="39"/>
      <c r="E1925" s="39"/>
      <c r="F1925" s="284">
        <f t="shared" si="35"/>
        <v>10</v>
      </c>
      <c r="G1925" s="39">
        <v>5</v>
      </c>
      <c r="H1925" s="455"/>
      <c r="I1925" s="455"/>
      <c r="J1925" s="455">
        <v>5</v>
      </c>
      <c r="K1925" s="455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3" t="s">
        <v>5651</v>
      </c>
      <c r="B1926" s="28"/>
      <c r="C1926" s="28"/>
      <c r="D1926" s="28"/>
      <c r="F1926" s="284">
        <f t="shared" si="35"/>
        <v>5</v>
      </c>
      <c r="G1926" s="28"/>
      <c r="I1926" s="50">
        <v>5</v>
      </c>
      <c r="K1926" s="194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3" t="s">
        <v>4561</v>
      </c>
      <c r="B1927" s="39"/>
      <c r="C1927" s="39"/>
      <c r="D1927" s="39"/>
      <c r="E1927" s="39"/>
      <c r="F1927" s="284">
        <f t="shared" si="35"/>
        <v>62</v>
      </c>
      <c r="G1927" s="455"/>
      <c r="H1927" s="455">
        <v>5</v>
      </c>
      <c r="I1927" s="455">
        <v>46</v>
      </c>
      <c r="J1927" s="455">
        <v>11</v>
      </c>
      <c r="K1927" s="39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3" t="s">
        <v>4929</v>
      </c>
      <c r="B1928" s="39"/>
      <c r="C1928" s="39"/>
      <c r="D1928" s="39"/>
      <c r="E1928" s="39"/>
      <c r="F1928" s="284">
        <f t="shared" si="35"/>
        <v>3</v>
      </c>
      <c r="G1928" s="455"/>
      <c r="H1928" s="455"/>
      <c r="I1928" s="455">
        <v>3</v>
      </c>
      <c r="J1928" s="455"/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3" t="s">
        <v>5569</v>
      </c>
      <c r="B1929" s="39"/>
      <c r="C1929" s="39"/>
      <c r="D1929" s="39"/>
      <c r="E1929" s="39"/>
      <c r="F1929" s="284">
        <f t="shared" si="35"/>
        <v>6</v>
      </c>
      <c r="G1929" s="39"/>
      <c r="H1929" s="455"/>
      <c r="I1929" s="455">
        <v>6</v>
      </c>
      <c r="J1929" s="455"/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3" t="s">
        <v>5639</v>
      </c>
      <c r="B1930" s="28"/>
      <c r="C1930" s="28"/>
      <c r="D1930" s="28"/>
      <c r="E1930" s="28"/>
      <c r="F1930" s="284">
        <f t="shared" si="35"/>
        <v>1</v>
      </c>
      <c r="G1930" s="28"/>
      <c r="J1930" s="50">
        <v>1</v>
      </c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3" t="s">
        <v>5490</v>
      </c>
      <c r="B1931" s="455"/>
      <c r="C1931" s="39"/>
      <c r="D1931" s="39"/>
      <c r="E1931" s="39"/>
      <c r="F1931" s="284">
        <f t="shared" si="35"/>
        <v>4</v>
      </c>
      <c r="G1931" s="455"/>
      <c r="H1931" s="455"/>
      <c r="I1931" s="455">
        <v>1</v>
      </c>
      <c r="J1931" s="455">
        <v>3</v>
      </c>
      <c r="K1931" s="455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3" t="s">
        <v>5329</v>
      </c>
      <c r="B1932" s="39"/>
      <c r="C1932" s="39"/>
      <c r="D1932" s="39"/>
      <c r="E1932" s="39"/>
      <c r="F1932" s="284">
        <f t="shared" si="35"/>
        <v>11</v>
      </c>
      <c r="G1932" s="455"/>
      <c r="H1932" s="455"/>
      <c r="I1932" s="455">
        <v>11</v>
      </c>
      <c r="J1932" s="455"/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3" t="s">
        <v>5020</v>
      </c>
      <c r="B1933" s="39"/>
      <c r="C1933" s="39"/>
      <c r="D1933" s="39"/>
      <c r="E1933" s="39"/>
      <c r="F1933" s="284">
        <f t="shared" si="35"/>
        <v>10</v>
      </c>
      <c r="G1933" s="455"/>
      <c r="H1933" s="455"/>
      <c r="I1933" s="455"/>
      <c r="J1933" s="455"/>
      <c r="K1933" s="455">
        <v>10</v>
      </c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3" t="s">
        <v>5657</v>
      </c>
      <c r="B1934" s="28"/>
      <c r="C1934" s="28"/>
      <c r="D1934" s="28"/>
      <c r="F1934" s="284">
        <f t="shared" si="35"/>
        <v>11</v>
      </c>
      <c r="G1934" s="28"/>
      <c r="I1934" s="50">
        <v>11</v>
      </c>
      <c r="K1934" s="194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3" t="s">
        <v>5022</v>
      </c>
      <c r="B1935" s="39"/>
      <c r="C1935" s="39"/>
      <c r="D1935" s="39"/>
      <c r="E1935" s="39"/>
      <c r="F1935" s="284">
        <f t="shared" si="35"/>
        <v>15</v>
      </c>
      <c r="G1935" s="455"/>
      <c r="H1935" s="455"/>
      <c r="I1935" s="455"/>
      <c r="J1935" s="455"/>
      <c r="K1935" s="455">
        <v>15</v>
      </c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3" t="s">
        <v>5653</v>
      </c>
      <c r="B1936" s="28"/>
      <c r="C1936" s="28"/>
      <c r="D1936" s="28"/>
      <c r="F1936" s="284">
        <f t="shared" si="35"/>
        <v>1</v>
      </c>
      <c r="G1936" s="28"/>
      <c r="I1936" s="50">
        <v>1</v>
      </c>
      <c r="K1936" s="194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3" t="s">
        <v>4937</v>
      </c>
      <c r="B1937" s="39"/>
      <c r="C1937" s="39"/>
      <c r="D1937" s="39"/>
      <c r="E1937" s="39"/>
      <c r="F1937" s="284">
        <f t="shared" si="35"/>
        <v>27</v>
      </c>
      <c r="G1937" s="455"/>
      <c r="H1937" s="455"/>
      <c r="I1937" s="455">
        <v>15</v>
      </c>
      <c r="J1937" s="455">
        <v>12</v>
      </c>
      <c r="K1937" s="455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3" t="s">
        <v>4923</v>
      </c>
      <c r="B1938" s="39"/>
      <c r="C1938" s="39"/>
      <c r="D1938" s="39"/>
      <c r="E1938" s="39"/>
      <c r="F1938" s="284">
        <f t="shared" si="35"/>
        <v>23</v>
      </c>
      <c r="G1938" s="455"/>
      <c r="H1938" s="455"/>
      <c r="I1938" s="455">
        <v>7</v>
      </c>
      <c r="J1938" s="455">
        <v>16</v>
      </c>
      <c r="K1938" s="455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287" t="s">
        <v>5723</v>
      </c>
      <c r="B1939" s="28"/>
      <c r="C1939" s="28"/>
      <c r="D1939" s="28"/>
      <c r="F1939" s="284">
        <f t="shared" si="35"/>
        <v>8</v>
      </c>
      <c r="G1939" s="28"/>
      <c r="J1939" s="455">
        <v>8</v>
      </c>
      <c r="K1939" s="194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287" t="s">
        <v>5724</v>
      </c>
      <c r="B1940" s="28"/>
      <c r="C1940" s="28"/>
      <c r="D1940" s="28"/>
      <c r="F1940" s="284">
        <f t="shared" si="35"/>
        <v>12</v>
      </c>
      <c r="G1940" s="28"/>
      <c r="J1940" s="455">
        <v>12</v>
      </c>
      <c r="K1940" s="194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287" t="s">
        <v>5725</v>
      </c>
      <c r="B1941" s="28"/>
      <c r="C1941" s="28"/>
      <c r="D1941" s="28"/>
      <c r="F1941" s="284">
        <f t="shared" si="35"/>
        <v>4</v>
      </c>
      <c r="G1941" s="28"/>
      <c r="J1941" s="455">
        <v>4</v>
      </c>
      <c r="K1941" s="194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287" t="s">
        <v>5726</v>
      </c>
      <c r="B1942" s="28"/>
      <c r="C1942" s="28"/>
      <c r="D1942" s="28"/>
      <c r="F1942" s="284">
        <f t="shared" si="35"/>
        <v>1</v>
      </c>
      <c r="G1942" s="28"/>
      <c r="J1942" s="50">
        <v>1</v>
      </c>
      <c r="K1942" s="194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87" t="s">
        <v>5727</v>
      </c>
      <c r="B1943" s="28"/>
      <c r="C1943" s="28"/>
      <c r="D1943" s="28"/>
      <c r="F1943" s="284">
        <f t="shared" si="35"/>
        <v>4</v>
      </c>
      <c r="G1943" s="28"/>
      <c r="J1943" s="455">
        <v>4</v>
      </c>
      <c r="K1943" s="194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287" t="s">
        <v>5728</v>
      </c>
      <c r="B1944" s="28"/>
      <c r="C1944" s="28"/>
      <c r="D1944" s="28"/>
      <c r="F1944" s="284">
        <f t="shared" si="35"/>
        <v>4</v>
      </c>
      <c r="G1944" s="28"/>
      <c r="H1944" s="50">
        <v>2</v>
      </c>
      <c r="J1944" s="455">
        <v>2</v>
      </c>
      <c r="K1944" s="194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287" t="s">
        <v>5729</v>
      </c>
      <c r="B1945" s="28"/>
      <c r="C1945" s="28"/>
      <c r="D1945" s="28"/>
      <c r="F1945" s="284">
        <f t="shared" si="35"/>
        <v>6</v>
      </c>
      <c r="G1945" s="28"/>
      <c r="J1945" s="455">
        <v>6</v>
      </c>
      <c r="K1945" s="194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287" t="s">
        <v>5730</v>
      </c>
      <c r="B1946" s="28"/>
      <c r="C1946" s="28"/>
      <c r="D1946" s="28"/>
      <c r="F1946" s="284">
        <f t="shared" si="35"/>
        <v>1</v>
      </c>
      <c r="G1946" s="28"/>
      <c r="J1946" s="50">
        <v>1</v>
      </c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287"/>
      <c r="B1947" s="28"/>
      <c r="C1947" s="28"/>
      <c r="D1947" s="28"/>
      <c r="F1947" s="28"/>
      <c r="G1947" s="28"/>
      <c r="J1947" s="455"/>
      <c r="K1947" s="194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287"/>
      <c r="B1948" s="28"/>
      <c r="C1948" s="28"/>
      <c r="D1948" s="28"/>
      <c r="F1948" s="28"/>
      <c r="G1948" s="28"/>
      <c r="J1948" s="455"/>
      <c r="K1948" s="194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287"/>
      <c r="B1949" s="28"/>
      <c r="C1949" s="28"/>
      <c r="D1949" s="28"/>
      <c r="F1949" s="28"/>
      <c r="G1949" s="28"/>
      <c r="J1949" s="455"/>
      <c r="K1949" s="194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287"/>
      <c r="B1950" s="28"/>
      <c r="C1950" s="28"/>
      <c r="D1950" s="28"/>
      <c r="F1950" s="28"/>
      <c r="G1950" s="28"/>
      <c r="K1950" s="194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287"/>
      <c r="B1951" s="28"/>
      <c r="C1951" s="28"/>
      <c r="D1951" s="28"/>
      <c r="F1951" s="28"/>
      <c r="G1951" s="28"/>
      <c r="K1951" s="194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287"/>
      <c r="B1952" s="28"/>
      <c r="C1952" s="28"/>
      <c r="D1952" s="28"/>
      <c r="F1952" s="28"/>
      <c r="G1952" s="28"/>
      <c r="K1952" s="194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287"/>
      <c r="B1953" s="28"/>
      <c r="C1953" s="28"/>
      <c r="D1953" s="28"/>
      <c r="E1953" s="28"/>
      <c r="F1953" s="284"/>
      <c r="G1953" s="28"/>
      <c r="K1953" s="194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28"/>
      <c r="B1954" s="28"/>
      <c r="C1954" s="28"/>
      <c r="D1954" s="28" t="s">
        <v>40</v>
      </c>
      <c r="E1954" s="50">
        <f>SUM(E681:E1953)</f>
        <v>6000</v>
      </c>
      <c r="F1954" s="284"/>
      <c r="G1954" s="28"/>
      <c r="K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50">
        <f t="shared" ref="F1955:K1955" si="36">SUM(F681:F1954)</f>
        <v>57085</v>
      </c>
      <c r="G1955" s="50">
        <f t="shared" si="36"/>
        <v>14407</v>
      </c>
      <c r="H1955" s="50">
        <f t="shared" si="36"/>
        <v>26669</v>
      </c>
      <c r="I1955" s="50">
        <f t="shared" si="36"/>
        <v>9789</v>
      </c>
      <c r="J1955" s="50">
        <f t="shared" si="36"/>
        <v>5940</v>
      </c>
      <c r="K1955" s="50">
        <f t="shared" si="36"/>
        <v>280</v>
      </c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28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28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8" customHeight="1">
      <c r="A2164" s="28"/>
      <c r="B2164" s="28"/>
      <c r="C2164" s="28"/>
      <c r="D2164" s="28"/>
      <c r="E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8" customHeight="1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8" customHeight="1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8" customHeight="1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8" customHeight="1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8" customHeight="1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8" customHeight="1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8" customHeight="1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8" customHeight="1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8" customHeight="1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8" customHeight="1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8" customHeight="1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8" customHeight="1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8" customHeight="1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8" customHeight="1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8" customHeight="1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8" customHeight="1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8" customHeight="1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8" customHeight="1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8" customHeight="1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8" customHeight="1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8" customHeight="1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8" customHeight="1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8" customHeight="1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8" customHeight="1">
      <c r="A2188" s="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8" customHeight="1">
      <c r="A2189" s="28"/>
      <c r="B2189" s="28"/>
      <c r="C2189" s="28"/>
      <c r="D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8" customHeight="1">
      <c r="A2190" s="28"/>
      <c r="B2190" s="28"/>
      <c r="C2190" s="28"/>
      <c r="D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8" customHeight="1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8" customHeight="1">
      <c r="A2192" s="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8" customHeight="1">
      <c r="A2193" s="28"/>
      <c r="B2193" s="28"/>
      <c r="C2193" s="28"/>
      <c r="D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8" customHeight="1">
      <c r="A2194" s="28"/>
      <c r="B2194" s="28"/>
      <c r="C2194" s="28"/>
      <c r="D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8" customHeight="1">
      <c r="A2195" s="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8" customHeight="1">
      <c r="A2196" s="28"/>
      <c r="B2196" s="28"/>
      <c r="C2196" s="28"/>
      <c r="D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8" customHeight="1">
      <c r="A2197" s="28"/>
      <c r="B2197" s="28"/>
      <c r="C2197" s="28"/>
      <c r="D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8" customHeight="1">
      <c r="A2198" s="28"/>
      <c r="B2198" s="28"/>
      <c r="C2198" s="28"/>
      <c r="D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8" customHeight="1">
      <c r="A2199" s="28"/>
      <c r="B2199" s="28"/>
      <c r="C2199" s="28"/>
      <c r="D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8" customHeight="1">
      <c r="A2200" s="28"/>
      <c r="B2200" s="28"/>
      <c r="C2200" s="28"/>
      <c r="D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8" customHeight="1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8" customHeight="1">
      <c r="A2202" s="28"/>
      <c r="B2202" s="28"/>
      <c r="C2202" s="28"/>
      <c r="D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8" customHeight="1">
      <c r="A2203" s="28"/>
      <c r="B2203" s="28"/>
      <c r="C2203" s="28"/>
      <c r="D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8" customHeight="1">
      <c r="A2204" s="28"/>
      <c r="B2204" s="28"/>
      <c r="C2204" s="28"/>
      <c r="D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8" customHeight="1">
      <c r="A2205" s="28"/>
      <c r="B2205" s="28"/>
      <c r="C2205" s="28"/>
      <c r="D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8" customHeight="1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8" customHeight="1">
      <c r="A2207" s="28"/>
      <c r="B2207" s="28"/>
      <c r="C2207" s="28"/>
      <c r="D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8" customHeight="1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8" customHeight="1">
      <c r="A2209" s="228"/>
      <c r="B2209" s="28"/>
      <c r="C2209" s="28"/>
      <c r="D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8" customHeight="1">
      <c r="A2210" s="228"/>
      <c r="B2210" s="28"/>
      <c r="C2210" s="28"/>
      <c r="D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8" customHeight="1">
      <c r="A2211" s="228"/>
      <c r="B2211" s="28"/>
      <c r="C2211" s="28"/>
      <c r="D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8" customHeight="1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8" customHeight="1">
      <c r="A2213" s="228"/>
      <c r="B2213" s="28"/>
      <c r="C2213" s="28"/>
      <c r="D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8" customHeight="1">
      <c r="A2214" s="228"/>
      <c r="B2214" s="28"/>
      <c r="C2214" s="28"/>
      <c r="D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5.75" customHeight="1">
      <c r="A2215" s="228"/>
      <c r="B2215" s="28"/>
      <c r="C2215" s="28"/>
      <c r="D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28"/>
      <c r="B2217" s="28"/>
      <c r="C2217" s="28"/>
      <c r="D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28"/>
      <c r="B2219" s="28"/>
      <c r="C2219" s="28"/>
      <c r="D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28"/>
      <c r="B2220" s="28"/>
      <c r="C2220" s="28"/>
      <c r="D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28"/>
      <c r="B2221" s="28"/>
      <c r="C2221" s="28"/>
      <c r="D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28"/>
      <c r="B2222" s="28"/>
      <c r="C2222" s="28"/>
      <c r="D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28"/>
      <c r="B2223" s="28"/>
      <c r="C2223" s="28"/>
      <c r="D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28"/>
      <c r="B2228" s="28"/>
      <c r="C2228" s="28"/>
      <c r="D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28"/>
      <c r="B2229" s="28"/>
      <c r="C2229" s="28"/>
      <c r="D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28"/>
      <c r="B2231" s="28"/>
      <c r="C2231" s="28"/>
      <c r="D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28"/>
      <c r="B2232" s="28"/>
      <c r="C2232" s="28"/>
      <c r="D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28"/>
      <c r="B2233" s="28"/>
      <c r="C2233" s="28"/>
      <c r="D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28"/>
      <c r="B2235" s="28"/>
      <c r="C2235" s="28"/>
      <c r="D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28"/>
      <c r="B2240" s="28"/>
      <c r="C2240" s="28"/>
      <c r="D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28"/>
      <c r="B2241" s="28"/>
      <c r="C2241" s="28"/>
      <c r="D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28"/>
      <c r="B2243" s="28"/>
      <c r="C2243" s="28"/>
      <c r="D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28"/>
      <c r="B2244" s="28"/>
      <c r="C2244" s="28"/>
      <c r="D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28"/>
      <c r="B2245" s="28"/>
      <c r="C2245" s="28"/>
      <c r="D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28"/>
      <c r="B2246" s="28"/>
      <c r="C2246" s="28"/>
      <c r="D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28"/>
      <c r="B2250" s="28"/>
      <c r="C2250" s="28"/>
      <c r="D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28"/>
      <c r="B2251" s="28"/>
      <c r="C2251" s="28"/>
      <c r="D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28"/>
      <c r="B2252" s="28"/>
      <c r="C2252" s="28"/>
      <c r="D2252" s="28"/>
      <c r="F2252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28"/>
      <c r="B2253" s="28"/>
      <c r="C2253" s="28"/>
      <c r="D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28"/>
      <c r="B2258" s="28"/>
      <c r="C2258" s="28"/>
      <c r="D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28"/>
      <c r="B2259" s="28"/>
      <c r="C2259" s="28"/>
      <c r="D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28"/>
      <c r="V2259" s="28"/>
      <c r="W2259" s="28"/>
      <c r="X2259" s="28"/>
      <c r="AC2259" s="28"/>
      <c r="AE2259" s="28"/>
      <c r="AF2259" s="28"/>
      <c r="AG2259" s="28"/>
      <c r="AL2259" s="28"/>
      <c r="AN2259" s="28"/>
      <c r="AO2259" s="28"/>
      <c r="AP2259" s="28"/>
      <c r="AU2259" s="28"/>
      <c r="AW2259" s="28"/>
      <c r="AX2259" s="28"/>
      <c r="AY2259" s="28"/>
      <c r="BD2259" s="28"/>
      <c r="BF2259" s="28"/>
      <c r="BG2259" s="28"/>
      <c r="BH2259" s="28"/>
      <c r="BM2259" s="28"/>
      <c r="BO2259" s="28"/>
      <c r="BP2259" s="28"/>
      <c r="BQ2259" s="28"/>
      <c r="BV2259" s="28"/>
      <c r="BX2259" s="28"/>
      <c r="BY2259" s="28"/>
      <c r="BZ2259" s="28"/>
      <c r="CE2259" s="28"/>
      <c r="CG2259" s="28"/>
      <c r="CH2259" s="28"/>
      <c r="CI2259" s="28"/>
      <c r="CN2259" s="28"/>
      <c r="CP2259" s="28"/>
      <c r="CQ2259" s="28"/>
      <c r="CR2259" s="28"/>
      <c r="CW2259" s="28"/>
      <c r="CY2259" s="28"/>
      <c r="CZ2259" s="28"/>
      <c r="DA2259" s="28"/>
      <c r="DF2259" s="28"/>
      <c r="DH2259" s="28"/>
      <c r="DI2259" s="28"/>
      <c r="DJ2259" s="28"/>
      <c r="DO2259" s="28"/>
      <c r="DQ2259" s="28"/>
      <c r="DR2259" s="28"/>
      <c r="DS2259" s="28"/>
      <c r="DX2259" s="28"/>
      <c r="DZ2259" s="28"/>
      <c r="EA2259" s="28"/>
      <c r="EB2259" s="28"/>
      <c r="EG2259" s="28"/>
      <c r="EI2259" s="28"/>
      <c r="EJ2259" s="28"/>
      <c r="EK2259" s="28"/>
      <c r="EP2259" s="28"/>
      <c r="ER2259" s="28"/>
      <c r="ES2259" s="28"/>
      <c r="ET2259" s="28"/>
      <c r="EY2259" s="28"/>
      <c r="FA2259" s="28"/>
      <c r="FB2259" s="28"/>
      <c r="FC2259" s="28"/>
      <c r="FH2259" s="28"/>
      <c r="FJ2259" s="28"/>
      <c r="FK2259" s="28"/>
      <c r="FL2259" s="28"/>
      <c r="FQ2259" s="28"/>
      <c r="FS2259" s="28"/>
      <c r="FT2259" s="28"/>
      <c r="FU2259" s="28"/>
      <c r="FZ2259" s="28"/>
      <c r="GB2259" s="28"/>
      <c r="GC2259" s="28"/>
      <c r="GD2259" s="28"/>
      <c r="GI2259" s="28"/>
      <c r="GK2259" s="28"/>
      <c r="GL2259" s="28"/>
      <c r="GM2259" s="28"/>
      <c r="GR2259" s="28"/>
      <c r="GT2259" s="28"/>
      <c r="GU2259" s="28"/>
      <c r="GV2259" s="28"/>
      <c r="HA2259" s="28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28"/>
      <c r="B2260" s="28"/>
      <c r="C2260" s="28"/>
      <c r="D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28"/>
      <c r="V2261" s="28"/>
      <c r="W2261" s="28"/>
      <c r="X2261" s="28"/>
      <c r="AC2261" s="28"/>
      <c r="AE2261" s="28"/>
      <c r="AF2261" s="28"/>
      <c r="AG2261" s="28"/>
      <c r="AL2261" s="28"/>
      <c r="AN2261" s="28"/>
      <c r="AO2261" s="28"/>
      <c r="AP2261" s="28"/>
      <c r="AU2261" s="28"/>
      <c r="AW2261" s="28"/>
      <c r="AX2261" s="28"/>
      <c r="AY2261" s="28"/>
      <c r="BD2261" s="28"/>
      <c r="BF2261" s="28"/>
      <c r="BG2261" s="28"/>
      <c r="BH2261" s="28"/>
      <c r="BM2261" s="28"/>
      <c r="BO2261" s="28"/>
      <c r="BP2261" s="28"/>
      <c r="BQ2261" s="28"/>
      <c r="BV2261" s="28"/>
      <c r="BX2261" s="28"/>
      <c r="BY2261" s="28"/>
      <c r="BZ2261" s="28"/>
      <c r="CE2261" s="28"/>
      <c r="CG2261" s="28"/>
      <c r="CH2261" s="28"/>
      <c r="CI2261" s="28"/>
      <c r="CN2261" s="28"/>
      <c r="CP2261" s="28"/>
      <c r="CQ2261" s="28"/>
      <c r="CR2261" s="28"/>
      <c r="CW2261" s="28"/>
      <c r="CY2261" s="28"/>
      <c r="CZ2261" s="28"/>
      <c r="DA2261" s="28"/>
      <c r="DF2261" s="28"/>
      <c r="DH2261" s="28"/>
      <c r="DI2261" s="28"/>
      <c r="DJ2261" s="28"/>
      <c r="DO2261" s="28"/>
      <c r="DQ2261" s="28"/>
      <c r="DR2261" s="28"/>
      <c r="DS2261" s="28"/>
      <c r="DX2261" s="28"/>
      <c r="DZ2261" s="28"/>
      <c r="EA2261" s="28"/>
      <c r="EB2261" s="28"/>
      <c r="EG2261" s="28"/>
      <c r="EI2261" s="28"/>
      <c r="EJ2261" s="28"/>
      <c r="EK2261" s="28"/>
      <c r="EP2261" s="28"/>
      <c r="ER2261" s="28"/>
      <c r="ES2261" s="28"/>
      <c r="ET2261" s="28"/>
      <c r="EY2261" s="28"/>
      <c r="FA2261" s="28"/>
      <c r="FB2261" s="28"/>
      <c r="FC2261" s="28"/>
      <c r="FH2261" s="28"/>
      <c r="FJ2261" s="28"/>
      <c r="FK2261" s="28"/>
      <c r="FL2261" s="28"/>
      <c r="FQ2261" s="28"/>
      <c r="FS2261" s="28"/>
      <c r="FT2261" s="28"/>
      <c r="FU2261" s="28"/>
      <c r="FZ2261" s="28"/>
      <c r="GB2261" s="28"/>
      <c r="GC2261" s="28"/>
      <c r="GD2261" s="28"/>
      <c r="GI2261" s="28"/>
      <c r="GK2261" s="28"/>
      <c r="GL2261" s="28"/>
      <c r="GM2261" s="28"/>
      <c r="GR2261" s="28"/>
      <c r="GT2261" s="28"/>
      <c r="GU2261" s="28"/>
      <c r="GV2261" s="28"/>
      <c r="HA2261" s="28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28"/>
      <c r="B2262" s="28"/>
      <c r="C2262" s="28"/>
      <c r="D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28"/>
      <c r="B2263" s="28"/>
      <c r="C2263" s="28"/>
      <c r="D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28"/>
      <c r="B2264" s="28"/>
      <c r="C2264" s="28"/>
      <c r="D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28"/>
      <c r="B2265" s="28"/>
      <c r="C2265" s="28"/>
      <c r="D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28"/>
      <c r="B2266" s="28"/>
      <c r="C2266" s="28"/>
      <c r="D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28"/>
      <c r="B2267" s="28"/>
      <c r="C2267" s="28"/>
      <c r="D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28"/>
      <c r="B2268" s="28"/>
      <c r="C2268" s="28"/>
      <c r="D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28"/>
      <c r="B2269" s="28"/>
      <c r="C2269" s="28"/>
      <c r="D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28"/>
      <c r="B2270" s="28"/>
      <c r="C2270" s="28"/>
      <c r="D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28"/>
      <c r="B2272" s="28"/>
      <c r="C2272" s="28"/>
      <c r="D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28"/>
      <c r="B2273" s="28"/>
      <c r="C2273" s="28"/>
      <c r="D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28"/>
      <c r="B2276" s="28"/>
      <c r="C2276" s="28"/>
      <c r="D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28"/>
      <c r="B2281" s="28"/>
      <c r="C2281" s="28"/>
      <c r="D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B2407" s="28"/>
      <c r="C2407" s="28"/>
      <c r="E2407" s="28"/>
      <c r="F2407" s="10"/>
      <c r="G2407" s="228"/>
      <c r="H2407" s="228"/>
      <c r="I2407" s="28"/>
      <c r="J2407" s="28"/>
      <c r="K2407" s="28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 s="136"/>
      <c r="D2425"/>
      <c r="E2425"/>
      <c r="F2425" s="10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/>
      <c r="B2426"/>
      <c r="C2426"/>
      <c r="D2426"/>
      <c r="E2426"/>
      <c r="F2426" s="10"/>
      <c r="G2426" s="1"/>
      <c r="H2426" s="1"/>
      <c r="I2426" s="1"/>
      <c r="J2426" s="2"/>
      <c r="K2426" s="1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/>
      <c r="B2427"/>
      <c r="C2427"/>
      <c r="D2427"/>
      <c r="E2427"/>
      <c r="F2427" s="10"/>
      <c r="G2427" s="1"/>
      <c r="H2427" s="1"/>
      <c r="I2427" s="1"/>
      <c r="J2427" s="2"/>
      <c r="K2427" s="1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/>
      <c r="B2428"/>
      <c r="C2428"/>
      <c r="D2428"/>
      <c r="E2428"/>
      <c r="F2428" s="10"/>
      <c r="G2428" s="1"/>
      <c r="H2428" s="1"/>
      <c r="I2428" s="1"/>
      <c r="J2428" s="2"/>
      <c r="K2428" s="1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/>
      <c r="B2429"/>
      <c r="C2429"/>
      <c r="D2429"/>
      <c r="E2429"/>
      <c r="F2429" s="10"/>
      <c r="G2429" s="1"/>
      <c r="H2429" s="1"/>
      <c r="I2429" s="1"/>
      <c r="J2429" s="2"/>
      <c r="K2429" s="1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/>
      <c r="B2430"/>
      <c r="C2430"/>
      <c r="D2430"/>
      <c r="E2430"/>
      <c r="F2430" s="10"/>
      <c r="G2430" s="1"/>
      <c r="H2430" s="1"/>
      <c r="I2430" s="1"/>
      <c r="J2430" s="2"/>
      <c r="K2430" s="1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/>
      <c r="B2431"/>
      <c r="C2431"/>
      <c r="D2431"/>
      <c r="E2431"/>
      <c r="F2431" s="10"/>
      <c r="G2431" s="1"/>
      <c r="H2431" s="1"/>
      <c r="I2431" s="1"/>
      <c r="J2431" s="2"/>
      <c r="K2431" s="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/>
      <c r="B2432"/>
      <c r="C2432"/>
      <c r="D2432"/>
      <c r="E2432"/>
      <c r="F2432" s="10"/>
      <c r="G2432" s="1"/>
      <c r="H2432" s="1"/>
      <c r="I2432" s="1"/>
      <c r="J2432" s="2"/>
      <c r="K2432" s="1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/>
      <c r="B2433"/>
      <c r="C2433"/>
      <c r="D2433"/>
      <c r="E2433"/>
      <c r="F2433" s="10"/>
      <c r="G2433" s="1"/>
      <c r="H2433" s="1"/>
      <c r="I2433" s="1"/>
      <c r="J2433" s="2"/>
      <c r="K2433" s="1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/>
      <c r="B2434"/>
      <c r="C2434"/>
      <c r="D2434"/>
      <c r="E2434"/>
      <c r="F2434" s="10"/>
      <c r="G2434" s="1"/>
      <c r="H2434" s="1"/>
      <c r="I2434" s="1"/>
      <c r="J2434" s="2"/>
      <c r="K2434" s="1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/>
      <c r="B2435"/>
      <c r="C2435"/>
      <c r="D2435"/>
      <c r="E2435"/>
      <c r="F2435" s="10"/>
      <c r="G2435" s="1"/>
      <c r="H2435" s="1"/>
      <c r="I2435" s="1"/>
      <c r="J2435" s="2"/>
      <c r="K2435" s="1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/>
      <c r="B2436"/>
      <c r="C2436"/>
      <c r="D2436"/>
      <c r="E2436"/>
      <c r="F2436" s="10"/>
      <c r="G2436" s="1"/>
      <c r="H2436" s="1"/>
      <c r="I2436" s="1"/>
      <c r="J2436" s="2"/>
      <c r="K2436" s="1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/>
      <c r="B2437"/>
      <c r="C2437"/>
      <c r="D2437"/>
      <c r="E2437"/>
      <c r="F2437" s="10"/>
      <c r="G2437" s="1"/>
      <c r="H2437" s="1"/>
      <c r="I2437" s="1"/>
      <c r="J2437" s="2"/>
      <c r="K2437" s="1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/>
      <c r="B2438"/>
      <c r="C2438"/>
      <c r="D2438"/>
      <c r="E2438"/>
      <c r="F2438" s="10"/>
      <c r="G2438" s="1"/>
      <c r="H2438" s="1"/>
      <c r="I2438" s="1"/>
      <c r="J2438" s="2"/>
      <c r="K2438" s="1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/>
      <c r="B2439"/>
      <c r="C2439"/>
      <c r="D2439"/>
      <c r="E2439"/>
      <c r="F2439" s="10"/>
      <c r="G2439" s="1"/>
      <c r="H2439" s="1"/>
      <c r="I2439" s="1"/>
      <c r="J2439" s="2"/>
      <c r="K2439" s="1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/>
      <c r="B2440"/>
      <c r="C2440"/>
      <c r="D2440"/>
      <c r="E2440"/>
      <c r="F2440" s="10"/>
      <c r="G2440" s="1"/>
      <c r="H2440" s="1"/>
      <c r="I2440" s="1"/>
      <c r="J2440" s="2"/>
      <c r="K2440" s="1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/>
      <c r="B2441"/>
      <c r="C2441"/>
      <c r="D2441"/>
      <c r="E2441"/>
      <c r="F2441" s="10"/>
      <c r="G2441" s="1"/>
      <c r="H2441" s="1"/>
      <c r="I2441" s="1"/>
      <c r="J2441" s="2"/>
      <c r="K2441" s="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/>
      <c r="B2442"/>
      <c r="C2442"/>
      <c r="D2442"/>
      <c r="E2442"/>
      <c r="F2442" s="10"/>
      <c r="G2442" s="1"/>
      <c r="H2442" s="1"/>
      <c r="I2442" s="1"/>
      <c r="J2442" s="2"/>
      <c r="K2442" s="1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/>
      <c r="B2443"/>
      <c r="C2443"/>
      <c r="D2443"/>
      <c r="E2443"/>
      <c r="F2443" s="10"/>
      <c r="G2443" s="1"/>
      <c r="H2443" s="1"/>
      <c r="I2443" s="1"/>
      <c r="J2443" s="2"/>
      <c r="K2443" s="1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/>
      <c r="B2444"/>
      <c r="C2444"/>
      <c r="D2444"/>
      <c r="E2444"/>
      <c r="F2444" s="10"/>
      <c r="G2444" s="1"/>
      <c r="H2444" s="1"/>
      <c r="I2444" s="1"/>
      <c r="J2444" s="2"/>
      <c r="K2444" s="1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/>
      <c r="B2445"/>
      <c r="C2445"/>
      <c r="D2445"/>
      <c r="E2445"/>
      <c r="F2445" s="10"/>
      <c r="G2445" s="1"/>
      <c r="H2445" s="1"/>
      <c r="I2445" s="1"/>
      <c r="J2445" s="2"/>
      <c r="K2445" s="1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/>
      <c r="B2446"/>
      <c r="C2446"/>
      <c r="D2446"/>
      <c r="E2446"/>
      <c r="F2446" s="10"/>
      <c r="G2446" s="1"/>
      <c r="H2446" s="1"/>
      <c r="I2446" s="1"/>
      <c r="J2446" s="2"/>
      <c r="K2446" s="1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/>
      <c r="B2447"/>
      <c r="C2447"/>
      <c r="D2447"/>
      <c r="E2447"/>
      <c r="F2447" s="10"/>
      <c r="G2447" s="1"/>
      <c r="H2447" s="1"/>
      <c r="I2447" s="1"/>
      <c r="J2447" s="2"/>
      <c r="K2447" s="1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/>
      <c r="B2448"/>
      <c r="C2448"/>
      <c r="D2448"/>
      <c r="E2448"/>
      <c r="F2448" s="10"/>
      <c r="G2448" s="1"/>
      <c r="H2448" s="1"/>
      <c r="I2448" s="1"/>
      <c r="J2448" s="2"/>
      <c r="K2448" s="1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/>
      <c r="B2449"/>
      <c r="C2449"/>
      <c r="D2449"/>
      <c r="E2449"/>
      <c r="F2449" s="10"/>
      <c r="G2449" s="1"/>
      <c r="H2449" s="1"/>
      <c r="I2449" s="1"/>
      <c r="J2449" s="2"/>
      <c r="K2449" s="1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/>
      <c r="B2450"/>
      <c r="C2450"/>
      <c r="D2450"/>
      <c r="E2450"/>
      <c r="F2450" s="10"/>
      <c r="G2450" s="1"/>
      <c r="H2450" s="1"/>
      <c r="I2450" s="1"/>
      <c r="J2450" s="2"/>
      <c r="K2450" s="1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/>
      <c r="B2451"/>
      <c r="C2451"/>
      <c r="D2451"/>
      <c r="E2451"/>
      <c r="F2451" s="10"/>
      <c r="G2451" s="1"/>
      <c r="H2451" s="1"/>
      <c r="I2451" s="1"/>
      <c r="J2451" s="2"/>
      <c r="K2451" s="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/>
      <c r="B2452"/>
      <c r="C2452"/>
      <c r="D2452"/>
      <c r="E2452"/>
      <c r="F2452" s="10"/>
      <c r="G2452" s="1"/>
      <c r="H2452" s="1"/>
      <c r="I2452" s="1"/>
      <c r="J2452" s="2"/>
      <c r="K2452" s="1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/>
      <c r="B2453"/>
      <c r="C2453"/>
      <c r="D2453"/>
      <c r="E2453"/>
      <c r="F2453" s="10"/>
      <c r="G2453" s="1"/>
      <c r="H2453" s="1"/>
      <c r="I2453" s="1"/>
      <c r="J2453" s="2"/>
      <c r="K2453" s="1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/>
      <c r="B2454"/>
      <c r="C2454"/>
      <c r="D2454"/>
      <c r="E2454"/>
      <c r="F2454" s="10"/>
      <c r="G2454" s="1"/>
      <c r="H2454" s="1"/>
      <c r="I2454" s="1"/>
      <c r="J2454" s="2"/>
      <c r="K2454" s="1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/>
      <c r="B2455"/>
      <c r="C2455"/>
      <c r="D2455"/>
      <c r="E2455"/>
      <c r="F2455" s="10"/>
      <c r="G2455" s="1"/>
      <c r="H2455" s="1"/>
      <c r="I2455" s="1"/>
      <c r="J2455" s="2"/>
      <c r="K2455" s="1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/>
      <c r="B2456"/>
      <c r="C2456"/>
      <c r="D2456"/>
      <c r="E2456"/>
      <c r="F2456" s="10"/>
      <c r="G2456" s="1"/>
      <c r="H2456" s="1"/>
      <c r="I2456" s="1"/>
      <c r="J2456" s="2"/>
      <c r="K2456" s="1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/>
      <c r="B2457"/>
      <c r="C2457"/>
      <c r="D2457"/>
      <c r="E2457"/>
      <c r="F2457" s="10"/>
      <c r="G2457" s="1"/>
      <c r="H2457" s="1"/>
      <c r="I2457" s="1"/>
      <c r="J2457" s="2"/>
      <c r="K2457" s="1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/>
      <c r="B2458"/>
      <c r="C2458"/>
      <c r="D2458"/>
      <c r="E2458"/>
      <c r="F2458" s="10"/>
      <c r="G2458" s="1"/>
      <c r="H2458" s="1"/>
      <c r="I2458" s="1"/>
      <c r="J2458" s="2"/>
      <c r="K2458" s="1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/>
      <c r="B2459"/>
      <c r="C2459"/>
      <c r="D2459"/>
      <c r="E2459"/>
      <c r="F2459" s="10"/>
      <c r="G2459" s="1"/>
      <c r="H2459" s="1"/>
      <c r="I2459" s="1"/>
      <c r="J2459" s="2"/>
      <c r="K2459" s="1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/>
      <c r="B2460"/>
      <c r="C2460"/>
      <c r="D2460"/>
      <c r="E2460"/>
      <c r="F2460" s="10"/>
      <c r="G2460" s="1"/>
      <c r="H2460" s="1"/>
      <c r="I2460" s="1"/>
      <c r="J2460" s="2"/>
      <c r="K2460" s="1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/>
      <c r="B2461"/>
      <c r="C2461"/>
      <c r="D2461"/>
      <c r="E2461"/>
      <c r="F2461" s="10"/>
      <c r="G2461" s="1"/>
      <c r="H2461" s="1"/>
      <c r="I2461" s="1"/>
      <c r="J2461" s="2"/>
      <c r="K2461" s="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/>
      <c r="B2462"/>
      <c r="C2462"/>
      <c r="D2462"/>
      <c r="E2462"/>
      <c r="F2462" s="10"/>
      <c r="G2462" s="1"/>
      <c r="H2462" s="1"/>
      <c r="I2462" s="1"/>
      <c r="J2462" s="2"/>
      <c r="K2462" s="1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/>
      <c r="B2463"/>
      <c r="C2463"/>
      <c r="D2463"/>
      <c r="E2463"/>
      <c r="F2463" s="10"/>
      <c r="G2463" s="1"/>
      <c r="H2463" s="1"/>
      <c r="I2463" s="1"/>
      <c r="J2463" s="2"/>
      <c r="K2463" s="1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/>
      <c r="B2464"/>
      <c r="C2464"/>
      <c r="D2464"/>
      <c r="E2464"/>
      <c r="F2464" s="10"/>
      <c r="G2464" s="1"/>
      <c r="H2464" s="1"/>
      <c r="I2464" s="1"/>
      <c r="J2464" s="2"/>
      <c r="K2464" s="1"/>
      <c r="L2464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/>
      <c r="B2465"/>
      <c r="C2465"/>
      <c r="D2465"/>
      <c r="E2465"/>
      <c r="F2465" s="10"/>
      <c r="G2465" s="1"/>
      <c r="H2465" s="1"/>
      <c r="I2465" s="1"/>
      <c r="J2465" s="2"/>
      <c r="K2465" s="1"/>
      <c r="L2465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/>
      <c r="B2466"/>
      <c r="C2466"/>
      <c r="D2466"/>
      <c r="E2466"/>
      <c r="F2466" s="10"/>
      <c r="G2466" s="1"/>
      <c r="H2466" s="1"/>
      <c r="I2466" s="1"/>
      <c r="J2466" s="2"/>
      <c r="K2466" s="1"/>
      <c r="L2466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/>
      <c r="B2467"/>
      <c r="C2467"/>
      <c r="D2467"/>
      <c r="E2467"/>
      <c r="F2467" s="10"/>
      <c r="G2467" s="1"/>
      <c r="H2467" s="1"/>
      <c r="I2467" s="1"/>
      <c r="J2467" s="2"/>
      <c r="K2467" s="1"/>
      <c r="L2467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/>
      <c r="B2468"/>
      <c r="C2468"/>
      <c r="D2468"/>
      <c r="E2468"/>
      <c r="F2468" s="10"/>
      <c r="G2468" s="1"/>
      <c r="H2468" s="1"/>
      <c r="I2468" s="1"/>
      <c r="J2468" s="2"/>
      <c r="K2468" s="1"/>
      <c r="L2468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/>
      <c r="B2469"/>
      <c r="C2469"/>
      <c r="D2469"/>
      <c r="E2469"/>
      <c r="F2469" s="10"/>
      <c r="G2469" s="1"/>
      <c r="H2469" s="1"/>
      <c r="I2469" s="1"/>
      <c r="J2469" s="2"/>
      <c r="K2469" s="1"/>
      <c r="L2469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/>
      <c r="B2470"/>
      <c r="C2470"/>
      <c r="D2470"/>
      <c r="E2470"/>
      <c r="F2470" s="10"/>
      <c r="G2470" s="1"/>
      <c r="H2470" s="1"/>
      <c r="I2470" s="1"/>
      <c r="J2470" s="2"/>
      <c r="K2470" s="1"/>
      <c r="L2470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/>
      <c r="B2471"/>
      <c r="C2471"/>
      <c r="D2471"/>
      <c r="E2471"/>
      <c r="F2471" s="10"/>
      <c r="G2471" s="1"/>
      <c r="H2471" s="1"/>
      <c r="I2471" s="1"/>
      <c r="J2471" s="2"/>
      <c r="K2471" s="1"/>
      <c r="L247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/>
      <c r="B2472"/>
      <c r="C2472"/>
      <c r="D2472"/>
      <c r="E2472"/>
      <c r="F2472" s="10"/>
      <c r="G2472" s="1"/>
      <c r="H2472" s="1"/>
      <c r="I2472" s="1"/>
      <c r="J2472" s="2"/>
      <c r="K2472" s="1"/>
      <c r="L2472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/>
      <c r="B2473"/>
      <c r="C2473"/>
      <c r="D2473"/>
      <c r="E2473"/>
      <c r="F2473" s="10"/>
      <c r="G2473" s="1"/>
      <c r="H2473" s="1"/>
      <c r="I2473" s="1"/>
      <c r="J2473" s="2"/>
      <c r="K2473" s="1"/>
      <c r="L2473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/>
      <c r="B2474"/>
      <c r="C2474"/>
      <c r="D2474"/>
      <c r="E2474"/>
      <c r="F2474" s="10"/>
      <c r="G2474" s="1"/>
      <c r="H2474" s="1"/>
      <c r="I2474" s="1"/>
      <c r="J2474" s="2"/>
      <c r="K2474" s="1"/>
      <c r="L2474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/>
      <c r="B2475"/>
      <c r="C2475"/>
      <c r="D2475"/>
      <c r="E2475"/>
      <c r="F2475" s="10"/>
      <c r="G2475" s="1"/>
      <c r="H2475" s="1"/>
      <c r="I2475" s="1"/>
      <c r="J2475" s="2"/>
      <c r="K2475" s="1"/>
      <c r="L2475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/>
      <c r="B2476"/>
      <c r="C2476"/>
      <c r="D2476"/>
      <c r="E2476"/>
      <c r="F2476" s="10"/>
      <c r="G2476" s="1"/>
      <c r="H2476" s="1"/>
      <c r="I2476" s="1"/>
      <c r="J2476" s="2"/>
      <c r="K2476" s="1"/>
      <c r="L2476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/>
      <c r="B2477"/>
      <c r="C2477"/>
      <c r="D2477"/>
      <c r="E2477"/>
      <c r="F2477" s="10"/>
      <c r="G2477" s="1"/>
      <c r="H2477" s="1"/>
      <c r="I2477" s="1"/>
      <c r="J2477" s="2"/>
      <c r="K2477" s="1"/>
      <c r="L2477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/>
      <c r="B2478"/>
      <c r="C2478"/>
      <c r="D2478"/>
      <c r="E2478"/>
      <c r="F2478" s="10"/>
      <c r="G2478" s="1"/>
      <c r="H2478" s="1"/>
      <c r="I2478" s="1"/>
      <c r="J2478" s="2"/>
      <c r="K2478" s="1"/>
      <c r="L2478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/>
      <c r="B2479"/>
      <c r="C2479"/>
      <c r="D2479"/>
      <c r="E2479"/>
      <c r="F2479" s="1"/>
      <c r="G2479" s="1"/>
      <c r="H2479" s="1"/>
      <c r="I2479" s="1"/>
      <c r="J2479" s="2"/>
      <c r="K2479" s="1"/>
      <c r="L2479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1"/>
      <c r="B2480"/>
      <c r="C2480"/>
      <c r="D2480"/>
      <c r="E2480" s="1"/>
      <c r="F2480" s="1"/>
      <c r="G2480" s="1"/>
      <c r="H2480" s="1"/>
      <c r="I2480" s="2"/>
      <c r="J2480" s="1"/>
      <c r="K2480"/>
      <c r="L2480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1"/>
      <c r="B2481"/>
      <c r="C2481"/>
      <c r="D2481"/>
      <c r="E2481" s="1"/>
      <c r="F2481" s="1"/>
      <c r="G2481" s="1"/>
      <c r="H2481" s="1"/>
      <c r="I2481" s="2"/>
      <c r="J2481" s="1"/>
      <c r="K2481"/>
      <c r="L248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1"/>
      <c r="B2482"/>
      <c r="C2482"/>
      <c r="D2482"/>
      <c r="E2482" s="1"/>
      <c r="F2482" s="1"/>
      <c r="G2482" s="1"/>
      <c r="H2482" s="1"/>
      <c r="I2482" s="2"/>
      <c r="J2482" s="1"/>
      <c r="K2482"/>
      <c r="L2482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1"/>
      <c r="B2483"/>
      <c r="C2483"/>
      <c r="D2483"/>
      <c r="E2483" s="1"/>
      <c r="F2483" s="1"/>
      <c r="G2483" s="1"/>
      <c r="H2483" s="1"/>
      <c r="I2483" s="2"/>
      <c r="J2483" s="1"/>
      <c r="K2483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 s="1"/>
      <c r="B2484"/>
      <c r="C2484"/>
      <c r="D2484"/>
      <c r="E2484" s="1"/>
      <c r="F2484" s="1"/>
      <c r="G2484" s="1"/>
      <c r="H2484" s="1"/>
      <c r="I2484" s="2"/>
      <c r="J2484" s="1"/>
      <c r="K2484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 s="1"/>
      <c r="B2485"/>
      <c r="C2485"/>
      <c r="D2485"/>
      <c r="E2485" s="1"/>
      <c r="F2485" s="1"/>
      <c r="G2485" s="1"/>
      <c r="H2485" s="1"/>
      <c r="I2485" s="2"/>
      <c r="J2485" s="1"/>
      <c r="K2485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 s="1"/>
      <c r="B2486"/>
      <c r="C2486"/>
      <c r="D2486"/>
      <c r="E2486" s="1"/>
      <c r="F2486" s="1"/>
      <c r="G2486" s="1"/>
      <c r="H2486" s="1"/>
      <c r="I2486" s="2"/>
      <c r="J2486" s="1"/>
      <c r="K2486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 s="1"/>
      <c r="B2487"/>
      <c r="C2487"/>
      <c r="D2487"/>
      <c r="E2487" s="1"/>
      <c r="F2487" s="1"/>
      <c r="G2487" s="1"/>
      <c r="H2487" s="1"/>
      <c r="I2487" s="2"/>
      <c r="J2487" s="1"/>
      <c r="K2487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 s="1"/>
      <c r="B2488"/>
      <c r="C2488"/>
      <c r="D2488"/>
      <c r="E2488" s="1"/>
      <c r="F2488" s="1"/>
      <c r="G2488" s="1"/>
      <c r="H2488" s="1"/>
      <c r="I2488" s="2"/>
      <c r="J2488" s="1"/>
      <c r="K2488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 s="1"/>
      <c r="B2489"/>
      <c r="C2489"/>
      <c r="D2489"/>
      <c r="E2489" s="1"/>
      <c r="F2489" s="1"/>
      <c r="G2489" s="1"/>
      <c r="H2489" s="1"/>
      <c r="I2489" s="2"/>
      <c r="J2489" s="1"/>
      <c r="K2489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 s="1"/>
      <c r="B2490"/>
      <c r="C2490"/>
      <c r="D2490"/>
      <c r="E2490" s="1"/>
      <c r="F2490" s="1"/>
      <c r="G2490" s="1"/>
      <c r="H2490" s="1"/>
      <c r="I2490" s="2"/>
      <c r="J2490" s="1"/>
      <c r="K2490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 s="1"/>
      <c r="B2491"/>
      <c r="C2491"/>
      <c r="D2491"/>
      <c r="E2491" s="1"/>
      <c r="F2491" s="1"/>
      <c r="G2491" s="1"/>
      <c r="H2491" s="1"/>
      <c r="I2491" s="2"/>
      <c r="J2491" s="1"/>
      <c r="K249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 s="1"/>
      <c r="B2492"/>
      <c r="C2492"/>
      <c r="D2492"/>
      <c r="E2492" s="1"/>
      <c r="F2492" s="1"/>
      <c r="G2492" s="1"/>
      <c r="H2492" s="1"/>
      <c r="I2492" s="2"/>
      <c r="J2492" s="1"/>
      <c r="K2492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 s="1"/>
      <c r="B2493"/>
      <c r="C2493"/>
      <c r="D2493"/>
      <c r="E2493" s="1"/>
      <c r="F2493" s="1"/>
      <c r="G2493" s="1"/>
      <c r="H2493" s="1"/>
      <c r="I2493" s="2"/>
      <c r="J2493" s="1"/>
      <c r="K2493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 s="1"/>
      <c r="B2494"/>
      <c r="C2494"/>
      <c r="D2494"/>
      <c r="E2494" s="1"/>
      <c r="F2494" s="1"/>
      <c r="G2494" s="1"/>
      <c r="H2494" s="1"/>
      <c r="I2494" s="2"/>
      <c r="J2494" s="1"/>
      <c r="K2494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 s="1"/>
      <c r="B2495"/>
      <c r="C2495"/>
      <c r="D2495"/>
      <c r="E2495" s="1"/>
      <c r="F2495" s="1"/>
      <c r="G2495" s="1"/>
      <c r="H2495" s="1"/>
      <c r="I2495" s="2"/>
      <c r="J2495" s="1"/>
      <c r="K2495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 s="1"/>
      <c r="B2496"/>
      <c r="C2496"/>
      <c r="D2496"/>
      <c r="E2496" s="1"/>
      <c r="F2496" s="1"/>
      <c r="G2496" s="1"/>
      <c r="H2496" s="1"/>
      <c r="I2496" s="2"/>
      <c r="J2496" s="1"/>
      <c r="K2496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 s="1"/>
      <c r="B2497"/>
      <c r="C2497"/>
      <c r="D2497"/>
      <c r="E2497" s="1"/>
      <c r="F2497" s="1"/>
      <c r="G2497" s="1"/>
      <c r="H2497" s="1"/>
      <c r="I2497" s="2"/>
      <c r="J2497" s="1"/>
      <c r="K2497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 s="1"/>
      <c r="B2498"/>
      <c r="C2498"/>
      <c r="D2498"/>
      <c r="E2498" s="1"/>
      <c r="F2498" s="1"/>
      <c r="G2498" s="1"/>
      <c r="H2498" s="1"/>
      <c r="I2498" s="2"/>
      <c r="J2498" s="1"/>
      <c r="K2498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 s="1"/>
      <c r="B2499"/>
      <c r="C2499"/>
      <c r="D2499"/>
      <c r="E2499" s="1"/>
      <c r="F2499" s="1"/>
      <c r="G2499" s="1"/>
      <c r="H2499" s="1"/>
      <c r="I2499" s="2"/>
      <c r="J2499" s="1"/>
      <c r="K2499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 s="1"/>
      <c r="B2500"/>
      <c r="C2500"/>
      <c r="D2500"/>
      <c r="E2500" s="1"/>
      <c r="F2500" s="1"/>
      <c r="G2500" s="1"/>
      <c r="H2500" s="1"/>
      <c r="I2500" s="2"/>
      <c r="J2500" s="1"/>
      <c r="K2500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 s="1"/>
      <c r="B2501"/>
      <c r="C2501"/>
      <c r="D2501"/>
      <c r="E2501" s="1"/>
      <c r="F2501" s="1"/>
      <c r="G2501" s="1"/>
      <c r="H2501" s="1"/>
      <c r="I2501" s="2"/>
      <c r="J2501" s="1"/>
      <c r="K250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 s="1"/>
      <c r="B2502"/>
      <c r="C2502"/>
      <c r="D2502"/>
      <c r="E2502" s="1"/>
      <c r="F2502" s="1"/>
      <c r="G2502" s="1"/>
      <c r="H2502" s="1"/>
      <c r="I2502" s="2"/>
      <c r="J2502" s="1"/>
      <c r="K2502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 s="1"/>
      <c r="B2503"/>
      <c r="C2503"/>
      <c r="D2503"/>
      <c r="E2503" s="1"/>
      <c r="F2503" s="1"/>
      <c r="G2503" s="1"/>
      <c r="H2503" s="1"/>
      <c r="I2503" s="2"/>
      <c r="J2503" s="1"/>
      <c r="K2503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 s="1"/>
      <c r="B2504"/>
      <c r="C2504"/>
      <c r="D2504"/>
      <c r="E2504" s="1"/>
      <c r="F2504" s="1"/>
      <c r="G2504" s="1"/>
      <c r="H2504" s="1"/>
      <c r="I2504" s="2"/>
      <c r="J2504" s="1"/>
      <c r="K2504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 s="1"/>
      <c r="B2505"/>
      <c r="C2505"/>
      <c r="D2505"/>
      <c r="E2505" s="1"/>
      <c r="F2505" s="1"/>
      <c r="G2505" s="1"/>
      <c r="H2505" s="1"/>
      <c r="I2505" s="2"/>
      <c r="J2505" s="1"/>
      <c r="K2505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 s="1"/>
      <c r="B2506"/>
      <c r="C2506"/>
      <c r="D2506"/>
      <c r="E2506" s="1"/>
      <c r="F2506" s="1"/>
      <c r="G2506" s="1"/>
      <c r="H2506" s="1"/>
      <c r="I2506" s="2"/>
      <c r="J2506" s="1"/>
      <c r="K2506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 s="1"/>
      <c r="B2507"/>
      <c r="C2507"/>
      <c r="D2507"/>
      <c r="E2507" s="1"/>
      <c r="F2507" s="1"/>
      <c r="G2507" s="1"/>
      <c r="H2507" s="1"/>
      <c r="I2507" s="2"/>
      <c r="J2507" s="1"/>
      <c r="K2507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 s="1"/>
      <c r="B2508"/>
      <c r="C2508"/>
      <c r="D2508"/>
      <c r="E2508" s="1"/>
      <c r="F2508" s="1"/>
      <c r="G2508" s="1"/>
      <c r="H2508" s="1"/>
      <c r="I2508" s="2"/>
      <c r="J2508" s="1"/>
      <c r="K2508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 s="1"/>
      <c r="B2509"/>
      <c r="C2509"/>
      <c r="D2509"/>
      <c r="E2509" s="1"/>
      <c r="F2509" s="1"/>
      <c r="G2509" s="1"/>
      <c r="H2509" s="1"/>
      <c r="I2509" s="2"/>
      <c r="J2509" s="1"/>
      <c r="K2509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 s="1"/>
      <c r="B2510"/>
      <c r="C2510"/>
      <c r="D2510"/>
      <c r="E2510" s="1"/>
      <c r="F2510" s="1"/>
      <c r="G2510" s="1"/>
      <c r="H2510" s="1"/>
      <c r="I2510" s="2"/>
      <c r="J2510" s="1"/>
      <c r="K2510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 s="1"/>
      <c r="B2511"/>
      <c r="C2511"/>
      <c r="D2511"/>
      <c r="E2511" s="1"/>
      <c r="F2511" s="1"/>
      <c r="G2511" s="1"/>
      <c r="H2511" s="1"/>
      <c r="I2511" s="2"/>
      <c r="J2511" s="1"/>
      <c r="K251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 s="1"/>
      <c r="B2512"/>
      <c r="C2512"/>
      <c r="D2512"/>
      <c r="E2512" s="1"/>
      <c r="F2512" s="1"/>
      <c r="G2512" s="1"/>
      <c r="H2512" s="1"/>
      <c r="I2512" s="2"/>
      <c r="J2512" s="1"/>
      <c r="K2512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 s="1"/>
      <c r="B2513"/>
      <c r="C2513"/>
      <c r="D2513"/>
      <c r="E2513" s="1"/>
      <c r="F2513" s="1"/>
      <c r="G2513" s="1"/>
      <c r="H2513" s="1"/>
      <c r="I2513" s="2"/>
      <c r="J2513" s="1"/>
      <c r="K2513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 s="1"/>
      <c r="B2514"/>
      <c r="C2514"/>
      <c r="D2514"/>
      <c r="E2514" s="1"/>
      <c r="F2514" s="1"/>
      <c r="G2514" s="1"/>
      <c r="H2514" s="1"/>
      <c r="I2514" s="2"/>
      <c r="J2514" s="1"/>
      <c r="K2514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 s="1"/>
      <c r="B2515"/>
      <c r="C2515"/>
      <c r="D2515"/>
      <c r="E2515" s="1"/>
      <c r="F2515" s="1"/>
      <c r="G2515" s="1"/>
      <c r="H2515" s="1"/>
      <c r="I2515" s="2"/>
      <c r="J2515" s="1"/>
      <c r="K2515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 s="1"/>
      <c r="B2516"/>
      <c r="C2516"/>
      <c r="D2516"/>
      <c r="E2516" s="1"/>
      <c r="F2516" s="1"/>
      <c r="G2516" s="1"/>
      <c r="H2516" s="1"/>
      <c r="I2516" s="2"/>
      <c r="J2516" s="1"/>
      <c r="K2516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 s="1"/>
      <c r="B2517"/>
      <c r="C2517"/>
      <c r="D2517"/>
      <c r="E2517" s="1"/>
      <c r="F2517" s="1"/>
      <c r="G2517" s="1"/>
      <c r="H2517" s="1"/>
      <c r="I2517" s="2"/>
      <c r="J2517" s="1"/>
      <c r="K2517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1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1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1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1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1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1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1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1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1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1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56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56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56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56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56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56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56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56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56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56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56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56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56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56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56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  <row r="2691" spans="2:256" s="1" customFormat="1">
      <c r="B2691"/>
      <c r="C2691"/>
      <c r="D2691"/>
      <c r="I2691" s="2"/>
      <c r="K2691"/>
      <c r="L2691"/>
      <c r="M2691"/>
      <c r="N2691"/>
      <c r="R2691" s="2"/>
      <c r="T2691"/>
      <c r="U2691"/>
      <c r="V2691"/>
      <c r="AA2691" s="2"/>
      <c r="AC2691"/>
      <c r="AD2691"/>
      <c r="AE2691"/>
      <c r="AJ2691" s="2"/>
      <c r="AL2691"/>
      <c r="AM2691"/>
      <c r="AN2691"/>
      <c r="AS2691" s="2"/>
      <c r="AU2691"/>
      <c r="AV2691"/>
      <c r="AW2691"/>
      <c r="BB2691" s="2"/>
      <c r="BD2691"/>
      <c r="BE2691"/>
      <c r="BF2691"/>
      <c r="BK2691" s="2"/>
      <c r="BM2691"/>
      <c r="BN2691"/>
      <c r="BO2691"/>
      <c r="BT2691" s="2"/>
      <c r="BV2691"/>
      <c r="BW2691"/>
      <c r="BX2691"/>
      <c r="CC2691" s="2"/>
      <c r="CE2691"/>
      <c r="CF2691"/>
      <c r="CG2691"/>
      <c r="CL2691" s="2"/>
      <c r="CN2691"/>
      <c r="CO2691"/>
      <c r="CP2691"/>
      <c r="CU2691" s="2"/>
      <c r="CW2691"/>
      <c r="CX2691"/>
      <c r="CY2691"/>
      <c r="DD2691" s="2"/>
      <c r="DF2691"/>
      <c r="DG2691"/>
      <c r="DH2691"/>
      <c r="DM2691" s="2"/>
      <c r="DO2691"/>
      <c r="DP2691"/>
      <c r="DQ2691"/>
      <c r="DV2691" s="2"/>
      <c r="DX2691"/>
      <c r="DY2691"/>
      <c r="DZ2691"/>
      <c r="EE2691" s="2"/>
      <c r="EG2691"/>
      <c r="EH2691"/>
      <c r="EI2691"/>
      <c r="EN2691" s="2"/>
      <c r="EP2691"/>
      <c r="EQ2691"/>
      <c r="ER2691"/>
      <c r="EW2691" s="2"/>
      <c r="EY2691"/>
      <c r="EZ2691"/>
      <c r="FA2691"/>
      <c r="FF2691" s="2"/>
      <c r="FH2691"/>
      <c r="FI2691"/>
      <c r="FJ2691"/>
      <c r="FO2691" s="2"/>
      <c r="FQ2691"/>
      <c r="FR2691"/>
      <c r="FS2691"/>
      <c r="FX2691" s="2"/>
      <c r="FZ2691"/>
      <c r="GA2691"/>
      <c r="GB2691"/>
      <c r="GG2691" s="2"/>
      <c r="GI2691"/>
      <c r="GJ2691"/>
      <c r="GK2691"/>
      <c r="GP2691" s="2"/>
      <c r="GR2691"/>
      <c r="GS2691"/>
      <c r="GT2691"/>
      <c r="GY2691" s="2"/>
      <c r="HA2691"/>
      <c r="HB2691"/>
      <c r="HC2691"/>
      <c r="HH2691" s="2"/>
      <c r="HJ2691"/>
      <c r="HK2691"/>
      <c r="HL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  <c r="IP2691"/>
      <c r="IQ2691"/>
      <c r="IR2691"/>
      <c r="IS2691"/>
      <c r="IT2691"/>
      <c r="IU2691"/>
      <c r="IV2691"/>
    </row>
    <row r="2692" spans="2:256" s="1" customFormat="1">
      <c r="B2692"/>
      <c r="C2692"/>
      <c r="D2692"/>
      <c r="I2692" s="2"/>
      <c r="K2692"/>
      <c r="L2692"/>
      <c r="M2692"/>
      <c r="N2692"/>
      <c r="R2692" s="2"/>
      <c r="T2692"/>
      <c r="U2692"/>
      <c r="V2692"/>
      <c r="AA2692" s="2"/>
      <c r="AC2692"/>
      <c r="AD2692"/>
      <c r="AE2692"/>
      <c r="AJ2692" s="2"/>
      <c r="AL2692"/>
      <c r="AM2692"/>
      <c r="AN2692"/>
      <c r="AS2692" s="2"/>
      <c r="AU2692"/>
      <c r="AV2692"/>
      <c r="AW2692"/>
      <c r="BB2692" s="2"/>
      <c r="BD2692"/>
      <c r="BE2692"/>
      <c r="BF2692"/>
      <c r="BK2692" s="2"/>
      <c r="BM2692"/>
      <c r="BN2692"/>
      <c r="BO2692"/>
      <c r="BT2692" s="2"/>
      <c r="BV2692"/>
      <c r="BW2692"/>
      <c r="BX2692"/>
      <c r="CC2692" s="2"/>
      <c r="CE2692"/>
      <c r="CF2692"/>
      <c r="CG2692"/>
      <c r="CL2692" s="2"/>
      <c r="CN2692"/>
      <c r="CO2692"/>
      <c r="CP2692"/>
      <c r="CU2692" s="2"/>
      <c r="CW2692"/>
      <c r="CX2692"/>
      <c r="CY2692"/>
      <c r="DD2692" s="2"/>
      <c r="DF2692"/>
      <c r="DG2692"/>
      <c r="DH2692"/>
      <c r="DM2692" s="2"/>
      <c r="DO2692"/>
      <c r="DP2692"/>
      <c r="DQ2692"/>
      <c r="DV2692" s="2"/>
      <c r="DX2692"/>
      <c r="DY2692"/>
      <c r="DZ2692"/>
      <c r="EE2692" s="2"/>
      <c r="EG2692"/>
      <c r="EH2692"/>
      <c r="EI2692"/>
      <c r="EN2692" s="2"/>
      <c r="EP2692"/>
      <c r="EQ2692"/>
      <c r="ER2692"/>
      <c r="EW2692" s="2"/>
      <c r="EY2692"/>
      <c r="EZ2692"/>
      <c r="FA2692"/>
      <c r="FF2692" s="2"/>
      <c r="FH2692"/>
      <c r="FI2692"/>
      <c r="FJ2692"/>
      <c r="FO2692" s="2"/>
      <c r="FQ2692"/>
      <c r="FR2692"/>
      <c r="FS2692"/>
      <c r="FX2692" s="2"/>
      <c r="FZ2692"/>
      <c r="GA2692"/>
      <c r="GB2692"/>
      <c r="GG2692" s="2"/>
      <c r="GI2692"/>
      <c r="GJ2692"/>
      <c r="GK2692"/>
      <c r="GP2692" s="2"/>
      <c r="GR2692"/>
      <c r="GS2692"/>
      <c r="GT2692"/>
      <c r="GY2692" s="2"/>
      <c r="HA2692"/>
      <c r="HB2692"/>
      <c r="HC2692"/>
      <c r="HH2692" s="2"/>
      <c r="HJ2692"/>
      <c r="HK2692"/>
      <c r="HL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  <c r="IP2692"/>
      <c r="IQ2692"/>
      <c r="IR2692"/>
      <c r="IS2692"/>
      <c r="IT2692"/>
      <c r="IU2692"/>
      <c r="IV2692"/>
    </row>
    <row r="2693" spans="2:256" s="1" customFormat="1">
      <c r="B2693"/>
      <c r="C2693"/>
      <c r="D2693"/>
      <c r="I2693" s="2"/>
      <c r="K2693"/>
      <c r="L2693"/>
      <c r="M2693"/>
      <c r="N2693"/>
      <c r="R2693" s="2"/>
      <c r="T2693"/>
      <c r="U2693"/>
      <c r="V2693"/>
      <c r="AA2693" s="2"/>
      <c r="AC2693"/>
      <c r="AD2693"/>
      <c r="AE2693"/>
      <c r="AJ2693" s="2"/>
      <c r="AL2693"/>
      <c r="AM2693"/>
      <c r="AN2693"/>
      <c r="AS2693" s="2"/>
      <c r="AU2693"/>
      <c r="AV2693"/>
      <c r="AW2693"/>
      <c r="BB2693" s="2"/>
      <c r="BD2693"/>
      <c r="BE2693"/>
      <c r="BF2693"/>
      <c r="BK2693" s="2"/>
      <c r="BM2693"/>
      <c r="BN2693"/>
      <c r="BO2693"/>
      <c r="BT2693" s="2"/>
      <c r="BV2693"/>
      <c r="BW2693"/>
      <c r="BX2693"/>
      <c r="CC2693" s="2"/>
      <c r="CE2693"/>
      <c r="CF2693"/>
      <c r="CG2693"/>
      <c r="CL2693" s="2"/>
      <c r="CN2693"/>
      <c r="CO2693"/>
      <c r="CP2693"/>
      <c r="CU2693" s="2"/>
      <c r="CW2693"/>
      <c r="CX2693"/>
      <c r="CY2693"/>
      <c r="DD2693" s="2"/>
      <c r="DF2693"/>
      <c r="DG2693"/>
      <c r="DH2693"/>
      <c r="DM2693" s="2"/>
      <c r="DO2693"/>
      <c r="DP2693"/>
      <c r="DQ2693"/>
      <c r="DV2693" s="2"/>
      <c r="DX2693"/>
      <c r="DY2693"/>
      <c r="DZ2693"/>
      <c r="EE2693" s="2"/>
      <c r="EG2693"/>
      <c r="EH2693"/>
      <c r="EI2693"/>
      <c r="EN2693" s="2"/>
      <c r="EP2693"/>
      <c r="EQ2693"/>
      <c r="ER2693"/>
      <c r="EW2693" s="2"/>
      <c r="EY2693"/>
      <c r="EZ2693"/>
      <c r="FA2693"/>
      <c r="FF2693" s="2"/>
      <c r="FH2693"/>
      <c r="FI2693"/>
      <c r="FJ2693"/>
      <c r="FO2693" s="2"/>
      <c r="FQ2693"/>
      <c r="FR2693"/>
      <c r="FS2693"/>
      <c r="FX2693" s="2"/>
      <c r="FZ2693"/>
      <c r="GA2693"/>
      <c r="GB2693"/>
      <c r="GG2693" s="2"/>
      <c r="GI2693"/>
      <c r="GJ2693"/>
      <c r="GK2693"/>
      <c r="GP2693" s="2"/>
      <c r="GR2693"/>
      <c r="GS2693"/>
      <c r="GT2693"/>
      <c r="GY2693" s="2"/>
      <c r="HA2693"/>
      <c r="HB2693"/>
      <c r="HC2693"/>
      <c r="HH2693" s="2"/>
      <c r="HJ2693"/>
      <c r="HK2693"/>
      <c r="HL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  <c r="IP2693"/>
      <c r="IQ2693"/>
      <c r="IR2693"/>
      <c r="IS2693"/>
      <c r="IT2693"/>
      <c r="IU2693"/>
      <c r="IV2693"/>
    </row>
    <row r="2694" spans="2:256" s="1" customFormat="1">
      <c r="B2694"/>
      <c r="C2694"/>
      <c r="D2694"/>
      <c r="I2694" s="2"/>
      <c r="K2694"/>
      <c r="L2694"/>
      <c r="M2694"/>
      <c r="N2694"/>
      <c r="R2694" s="2"/>
      <c r="T2694"/>
      <c r="U2694"/>
      <c r="V2694"/>
      <c r="AA2694" s="2"/>
      <c r="AC2694"/>
      <c r="AD2694"/>
      <c r="AE2694"/>
      <c r="AJ2694" s="2"/>
      <c r="AL2694"/>
      <c r="AM2694"/>
      <c r="AN2694"/>
      <c r="AS2694" s="2"/>
      <c r="AU2694"/>
      <c r="AV2694"/>
      <c r="AW2694"/>
      <c r="BB2694" s="2"/>
      <c r="BD2694"/>
      <c r="BE2694"/>
      <c r="BF2694"/>
      <c r="BK2694" s="2"/>
      <c r="BM2694"/>
      <c r="BN2694"/>
      <c r="BO2694"/>
      <c r="BT2694" s="2"/>
      <c r="BV2694"/>
      <c r="BW2694"/>
      <c r="BX2694"/>
      <c r="CC2694" s="2"/>
      <c r="CE2694"/>
      <c r="CF2694"/>
      <c r="CG2694"/>
      <c r="CL2694" s="2"/>
      <c r="CN2694"/>
      <c r="CO2694"/>
      <c r="CP2694"/>
      <c r="CU2694" s="2"/>
      <c r="CW2694"/>
      <c r="CX2694"/>
      <c r="CY2694"/>
      <c r="DD2694" s="2"/>
      <c r="DF2694"/>
      <c r="DG2694"/>
      <c r="DH2694"/>
      <c r="DM2694" s="2"/>
      <c r="DO2694"/>
      <c r="DP2694"/>
      <c r="DQ2694"/>
      <c r="DV2694" s="2"/>
      <c r="DX2694"/>
      <c r="DY2694"/>
      <c r="DZ2694"/>
      <c r="EE2694" s="2"/>
      <c r="EG2694"/>
      <c r="EH2694"/>
      <c r="EI2694"/>
      <c r="EN2694" s="2"/>
      <c r="EP2694"/>
      <c r="EQ2694"/>
      <c r="ER2694"/>
      <c r="EW2694" s="2"/>
      <c r="EY2694"/>
      <c r="EZ2694"/>
      <c r="FA2694"/>
      <c r="FF2694" s="2"/>
      <c r="FH2694"/>
      <c r="FI2694"/>
      <c r="FJ2694"/>
      <c r="FO2694" s="2"/>
      <c r="FQ2694"/>
      <c r="FR2694"/>
      <c r="FS2694"/>
      <c r="FX2694" s="2"/>
      <c r="FZ2694"/>
      <c r="GA2694"/>
      <c r="GB2694"/>
      <c r="GG2694" s="2"/>
      <c r="GI2694"/>
      <c r="GJ2694"/>
      <c r="GK2694"/>
      <c r="GP2694" s="2"/>
      <c r="GR2694"/>
      <c r="GS2694"/>
      <c r="GT2694"/>
      <c r="GY2694" s="2"/>
      <c r="HA2694"/>
      <c r="HB2694"/>
      <c r="HC2694"/>
      <c r="HH2694" s="2"/>
      <c r="HJ2694"/>
      <c r="HK2694"/>
      <c r="HL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  <c r="IP2694"/>
      <c r="IQ2694"/>
      <c r="IR2694"/>
      <c r="IS2694"/>
      <c r="IT2694"/>
      <c r="IU2694"/>
      <c r="IV2694"/>
    </row>
    <row r="2695" spans="2:256" s="1" customFormat="1">
      <c r="B2695"/>
      <c r="C2695"/>
      <c r="D2695"/>
      <c r="I2695" s="2"/>
      <c r="K2695"/>
      <c r="L2695"/>
      <c r="M2695"/>
      <c r="N2695"/>
      <c r="R2695" s="2"/>
      <c r="T2695"/>
      <c r="U2695"/>
      <c r="V2695"/>
      <c r="AA2695" s="2"/>
      <c r="AC2695"/>
      <c r="AD2695"/>
      <c r="AE2695"/>
      <c r="AJ2695" s="2"/>
      <c r="AL2695"/>
      <c r="AM2695"/>
      <c r="AN2695"/>
      <c r="AS2695" s="2"/>
      <c r="AU2695"/>
      <c r="AV2695"/>
      <c r="AW2695"/>
      <c r="BB2695" s="2"/>
      <c r="BD2695"/>
      <c r="BE2695"/>
      <c r="BF2695"/>
      <c r="BK2695" s="2"/>
      <c r="BM2695"/>
      <c r="BN2695"/>
      <c r="BO2695"/>
      <c r="BT2695" s="2"/>
      <c r="BV2695"/>
      <c r="BW2695"/>
      <c r="BX2695"/>
      <c r="CC2695" s="2"/>
      <c r="CE2695"/>
      <c r="CF2695"/>
      <c r="CG2695"/>
      <c r="CL2695" s="2"/>
      <c r="CN2695"/>
      <c r="CO2695"/>
      <c r="CP2695"/>
      <c r="CU2695" s="2"/>
      <c r="CW2695"/>
      <c r="CX2695"/>
      <c r="CY2695"/>
      <c r="DD2695" s="2"/>
      <c r="DF2695"/>
      <c r="DG2695"/>
      <c r="DH2695"/>
      <c r="DM2695" s="2"/>
      <c r="DO2695"/>
      <c r="DP2695"/>
      <c r="DQ2695"/>
      <c r="DV2695" s="2"/>
      <c r="DX2695"/>
      <c r="DY2695"/>
      <c r="DZ2695"/>
      <c r="EE2695" s="2"/>
      <c r="EG2695"/>
      <c r="EH2695"/>
      <c r="EI2695"/>
      <c r="EN2695" s="2"/>
      <c r="EP2695"/>
      <c r="EQ2695"/>
      <c r="ER2695"/>
      <c r="EW2695" s="2"/>
      <c r="EY2695"/>
      <c r="EZ2695"/>
      <c r="FA2695"/>
      <c r="FF2695" s="2"/>
      <c r="FH2695"/>
      <c r="FI2695"/>
      <c r="FJ2695"/>
      <c r="FO2695" s="2"/>
      <c r="FQ2695"/>
      <c r="FR2695"/>
      <c r="FS2695"/>
      <c r="FX2695" s="2"/>
      <c r="FZ2695"/>
      <c r="GA2695"/>
      <c r="GB2695"/>
      <c r="GG2695" s="2"/>
      <c r="GI2695"/>
      <c r="GJ2695"/>
      <c r="GK2695"/>
      <c r="GP2695" s="2"/>
      <c r="GR2695"/>
      <c r="GS2695"/>
      <c r="GT2695"/>
      <c r="GY2695" s="2"/>
      <c r="HA2695"/>
      <c r="HB2695"/>
      <c r="HC2695"/>
      <c r="HH2695" s="2"/>
      <c r="HJ2695"/>
      <c r="HK2695"/>
      <c r="HL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  <c r="IP2695"/>
      <c r="IQ2695"/>
      <c r="IR2695"/>
      <c r="IS2695"/>
      <c r="IT2695"/>
      <c r="IU2695"/>
      <c r="IV2695"/>
    </row>
    <row r="2696" spans="2:256" s="1" customFormat="1">
      <c r="B2696"/>
      <c r="C2696"/>
      <c r="D2696"/>
      <c r="I2696" s="2"/>
      <c r="K2696"/>
      <c r="L2696"/>
      <c r="M2696"/>
      <c r="N2696"/>
      <c r="R2696" s="2"/>
      <c r="T2696"/>
      <c r="U2696"/>
      <c r="V2696"/>
      <c r="AA2696" s="2"/>
      <c r="AC2696"/>
      <c r="AD2696"/>
      <c r="AE2696"/>
      <c r="AJ2696" s="2"/>
      <c r="AL2696"/>
      <c r="AM2696"/>
      <c r="AN2696"/>
      <c r="AS2696" s="2"/>
      <c r="AU2696"/>
      <c r="AV2696"/>
      <c r="AW2696"/>
      <c r="BB2696" s="2"/>
      <c r="BD2696"/>
      <c r="BE2696"/>
      <c r="BF2696"/>
      <c r="BK2696" s="2"/>
      <c r="BM2696"/>
      <c r="BN2696"/>
      <c r="BO2696"/>
      <c r="BT2696" s="2"/>
      <c r="BV2696"/>
      <c r="BW2696"/>
      <c r="BX2696"/>
      <c r="CC2696" s="2"/>
      <c r="CE2696"/>
      <c r="CF2696"/>
      <c r="CG2696"/>
      <c r="CL2696" s="2"/>
      <c r="CN2696"/>
      <c r="CO2696"/>
      <c r="CP2696"/>
      <c r="CU2696" s="2"/>
      <c r="CW2696"/>
      <c r="CX2696"/>
      <c r="CY2696"/>
      <c r="DD2696" s="2"/>
      <c r="DF2696"/>
      <c r="DG2696"/>
      <c r="DH2696"/>
      <c r="DM2696" s="2"/>
      <c r="DO2696"/>
      <c r="DP2696"/>
      <c r="DQ2696"/>
      <c r="DV2696" s="2"/>
      <c r="DX2696"/>
      <c r="DY2696"/>
      <c r="DZ2696"/>
      <c r="EE2696" s="2"/>
      <c r="EG2696"/>
      <c r="EH2696"/>
      <c r="EI2696"/>
      <c r="EN2696" s="2"/>
      <c r="EP2696"/>
      <c r="EQ2696"/>
      <c r="ER2696"/>
      <c r="EW2696" s="2"/>
      <c r="EY2696"/>
      <c r="EZ2696"/>
      <c r="FA2696"/>
      <c r="FF2696" s="2"/>
      <c r="FH2696"/>
      <c r="FI2696"/>
      <c r="FJ2696"/>
      <c r="FO2696" s="2"/>
      <c r="FQ2696"/>
      <c r="FR2696"/>
      <c r="FS2696"/>
      <c r="FX2696" s="2"/>
      <c r="FZ2696"/>
      <c r="GA2696"/>
      <c r="GB2696"/>
      <c r="GG2696" s="2"/>
      <c r="GI2696"/>
      <c r="GJ2696"/>
      <c r="GK2696"/>
      <c r="GP2696" s="2"/>
      <c r="GR2696"/>
      <c r="GS2696"/>
      <c r="GT2696"/>
      <c r="GY2696" s="2"/>
      <c r="HA2696"/>
      <c r="HB2696"/>
      <c r="HC2696"/>
      <c r="HH2696" s="2"/>
      <c r="HJ2696"/>
      <c r="HK2696"/>
      <c r="HL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  <c r="IP2696"/>
      <c r="IQ2696"/>
      <c r="IR2696"/>
      <c r="IS2696"/>
      <c r="IT2696"/>
      <c r="IU2696"/>
      <c r="IV2696"/>
    </row>
    <row r="2697" spans="2:256" s="1" customFormat="1">
      <c r="B2697"/>
      <c r="C2697"/>
      <c r="D2697"/>
      <c r="I2697" s="2"/>
      <c r="K2697"/>
      <c r="L2697"/>
      <c r="M2697"/>
      <c r="N2697"/>
      <c r="R2697" s="2"/>
      <c r="T2697"/>
      <c r="U2697"/>
      <c r="V2697"/>
      <c r="AA2697" s="2"/>
      <c r="AC2697"/>
      <c r="AD2697"/>
      <c r="AE2697"/>
      <c r="AJ2697" s="2"/>
      <c r="AL2697"/>
      <c r="AM2697"/>
      <c r="AN2697"/>
      <c r="AS2697" s="2"/>
      <c r="AU2697"/>
      <c r="AV2697"/>
      <c r="AW2697"/>
      <c r="BB2697" s="2"/>
      <c r="BD2697"/>
      <c r="BE2697"/>
      <c r="BF2697"/>
      <c r="BK2697" s="2"/>
      <c r="BM2697"/>
      <c r="BN2697"/>
      <c r="BO2697"/>
      <c r="BT2697" s="2"/>
      <c r="BV2697"/>
      <c r="BW2697"/>
      <c r="BX2697"/>
      <c r="CC2697" s="2"/>
      <c r="CE2697"/>
      <c r="CF2697"/>
      <c r="CG2697"/>
      <c r="CL2697" s="2"/>
      <c r="CN2697"/>
      <c r="CO2697"/>
      <c r="CP2697"/>
      <c r="CU2697" s="2"/>
      <c r="CW2697"/>
      <c r="CX2697"/>
      <c r="CY2697"/>
      <c r="DD2697" s="2"/>
      <c r="DF2697"/>
      <c r="DG2697"/>
      <c r="DH2697"/>
      <c r="DM2697" s="2"/>
      <c r="DO2697"/>
      <c r="DP2697"/>
      <c r="DQ2697"/>
      <c r="DV2697" s="2"/>
      <c r="DX2697"/>
      <c r="DY2697"/>
      <c r="DZ2697"/>
      <c r="EE2697" s="2"/>
      <c r="EG2697"/>
      <c r="EH2697"/>
      <c r="EI2697"/>
      <c r="EN2697" s="2"/>
      <c r="EP2697"/>
      <c r="EQ2697"/>
      <c r="ER2697"/>
      <c r="EW2697" s="2"/>
      <c r="EY2697"/>
      <c r="EZ2697"/>
      <c r="FA2697"/>
      <c r="FF2697" s="2"/>
      <c r="FH2697"/>
      <c r="FI2697"/>
      <c r="FJ2697"/>
      <c r="FO2697" s="2"/>
      <c r="FQ2697"/>
      <c r="FR2697"/>
      <c r="FS2697"/>
      <c r="FX2697" s="2"/>
      <c r="FZ2697"/>
      <c r="GA2697"/>
      <c r="GB2697"/>
      <c r="GG2697" s="2"/>
      <c r="GI2697"/>
      <c r="GJ2697"/>
      <c r="GK2697"/>
      <c r="GP2697" s="2"/>
      <c r="GR2697"/>
      <c r="GS2697"/>
      <c r="GT2697"/>
      <c r="GY2697" s="2"/>
      <c r="HA2697"/>
      <c r="HB2697"/>
      <c r="HC2697"/>
      <c r="HH2697" s="2"/>
      <c r="HJ2697"/>
      <c r="HK2697"/>
      <c r="HL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  <c r="IP2697"/>
      <c r="IQ2697"/>
      <c r="IR2697"/>
      <c r="IS2697"/>
      <c r="IT2697"/>
      <c r="IU2697"/>
      <c r="IV2697"/>
    </row>
    <row r="2698" spans="2:256" s="1" customFormat="1">
      <c r="B2698"/>
      <c r="C2698"/>
      <c r="D2698"/>
      <c r="I2698" s="2"/>
      <c r="K2698"/>
      <c r="L2698"/>
      <c r="M2698"/>
      <c r="N2698"/>
      <c r="R2698" s="2"/>
      <c r="T2698"/>
      <c r="U2698"/>
      <c r="V2698"/>
      <c r="AA2698" s="2"/>
      <c r="AC2698"/>
      <c r="AD2698"/>
      <c r="AE2698"/>
      <c r="AJ2698" s="2"/>
      <c r="AL2698"/>
      <c r="AM2698"/>
      <c r="AN2698"/>
      <c r="AS2698" s="2"/>
      <c r="AU2698"/>
      <c r="AV2698"/>
      <c r="AW2698"/>
      <c r="BB2698" s="2"/>
      <c r="BD2698"/>
      <c r="BE2698"/>
      <c r="BF2698"/>
      <c r="BK2698" s="2"/>
      <c r="BM2698"/>
      <c r="BN2698"/>
      <c r="BO2698"/>
      <c r="BT2698" s="2"/>
      <c r="BV2698"/>
      <c r="BW2698"/>
      <c r="BX2698"/>
      <c r="CC2698" s="2"/>
      <c r="CE2698"/>
      <c r="CF2698"/>
      <c r="CG2698"/>
      <c r="CL2698" s="2"/>
      <c r="CN2698"/>
      <c r="CO2698"/>
      <c r="CP2698"/>
      <c r="CU2698" s="2"/>
      <c r="CW2698"/>
      <c r="CX2698"/>
      <c r="CY2698"/>
      <c r="DD2698" s="2"/>
      <c r="DF2698"/>
      <c r="DG2698"/>
      <c r="DH2698"/>
      <c r="DM2698" s="2"/>
      <c r="DO2698"/>
      <c r="DP2698"/>
      <c r="DQ2698"/>
      <c r="DV2698" s="2"/>
      <c r="DX2698"/>
      <c r="DY2698"/>
      <c r="DZ2698"/>
      <c r="EE2698" s="2"/>
      <c r="EG2698"/>
      <c r="EH2698"/>
      <c r="EI2698"/>
      <c r="EN2698" s="2"/>
      <c r="EP2698"/>
      <c r="EQ2698"/>
      <c r="ER2698"/>
      <c r="EW2698" s="2"/>
      <c r="EY2698"/>
      <c r="EZ2698"/>
      <c r="FA2698"/>
      <c r="FF2698" s="2"/>
      <c r="FH2698"/>
      <c r="FI2698"/>
      <c r="FJ2698"/>
      <c r="FO2698" s="2"/>
      <c r="FQ2698"/>
      <c r="FR2698"/>
      <c r="FS2698"/>
      <c r="FX2698" s="2"/>
      <c r="FZ2698"/>
      <c r="GA2698"/>
      <c r="GB2698"/>
      <c r="GG2698" s="2"/>
      <c r="GI2698"/>
      <c r="GJ2698"/>
      <c r="GK2698"/>
      <c r="GP2698" s="2"/>
      <c r="GR2698"/>
      <c r="GS2698"/>
      <c r="GT2698"/>
      <c r="GY2698" s="2"/>
      <c r="HA2698"/>
      <c r="HB2698"/>
      <c r="HC2698"/>
      <c r="HH2698" s="2"/>
      <c r="HJ2698"/>
      <c r="HK2698"/>
      <c r="HL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  <c r="IP2698"/>
      <c r="IQ2698"/>
      <c r="IR2698"/>
      <c r="IS2698"/>
      <c r="IT2698"/>
      <c r="IU2698"/>
      <c r="IV2698"/>
    </row>
    <row r="2699" spans="2:256" s="1" customFormat="1">
      <c r="B2699"/>
      <c r="C2699"/>
      <c r="D2699"/>
      <c r="I2699" s="2"/>
      <c r="K2699"/>
      <c r="L2699"/>
      <c r="M2699"/>
      <c r="N2699"/>
      <c r="R2699" s="2"/>
      <c r="T2699"/>
      <c r="U2699"/>
      <c r="V2699"/>
      <c r="AA2699" s="2"/>
      <c r="AC2699"/>
      <c r="AD2699"/>
      <c r="AE2699"/>
      <c r="AJ2699" s="2"/>
      <c r="AL2699"/>
      <c r="AM2699"/>
      <c r="AN2699"/>
      <c r="AS2699" s="2"/>
      <c r="AU2699"/>
      <c r="AV2699"/>
      <c r="AW2699"/>
      <c r="BB2699" s="2"/>
      <c r="BD2699"/>
      <c r="BE2699"/>
      <c r="BF2699"/>
      <c r="BK2699" s="2"/>
      <c r="BM2699"/>
      <c r="BN2699"/>
      <c r="BO2699"/>
      <c r="BT2699" s="2"/>
      <c r="BV2699"/>
      <c r="BW2699"/>
      <c r="BX2699"/>
      <c r="CC2699" s="2"/>
      <c r="CE2699"/>
      <c r="CF2699"/>
      <c r="CG2699"/>
      <c r="CL2699" s="2"/>
      <c r="CN2699"/>
      <c r="CO2699"/>
      <c r="CP2699"/>
      <c r="CU2699" s="2"/>
      <c r="CW2699"/>
      <c r="CX2699"/>
      <c r="CY2699"/>
      <c r="DD2699" s="2"/>
      <c r="DF2699"/>
      <c r="DG2699"/>
      <c r="DH2699"/>
      <c r="DM2699" s="2"/>
      <c r="DO2699"/>
      <c r="DP2699"/>
      <c r="DQ2699"/>
      <c r="DV2699" s="2"/>
      <c r="DX2699"/>
      <c r="DY2699"/>
      <c r="DZ2699"/>
      <c r="EE2699" s="2"/>
      <c r="EG2699"/>
      <c r="EH2699"/>
      <c r="EI2699"/>
      <c r="EN2699" s="2"/>
      <c r="EP2699"/>
      <c r="EQ2699"/>
      <c r="ER2699"/>
      <c r="EW2699" s="2"/>
      <c r="EY2699"/>
      <c r="EZ2699"/>
      <c r="FA2699"/>
      <c r="FF2699" s="2"/>
      <c r="FH2699"/>
      <c r="FI2699"/>
      <c r="FJ2699"/>
      <c r="FO2699" s="2"/>
      <c r="FQ2699"/>
      <c r="FR2699"/>
      <c r="FS2699"/>
      <c r="FX2699" s="2"/>
      <c r="FZ2699"/>
      <c r="GA2699"/>
      <c r="GB2699"/>
      <c r="GG2699" s="2"/>
      <c r="GI2699"/>
      <c r="GJ2699"/>
      <c r="GK2699"/>
      <c r="GP2699" s="2"/>
      <c r="GR2699"/>
      <c r="GS2699"/>
      <c r="GT2699"/>
      <c r="GY2699" s="2"/>
      <c r="HA2699"/>
      <c r="HB2699"/>
      <c r="HC2699"/>
      <c r="HH2699" s="2"/>
      <c r="HJ2699"/>
      <c r="HK2699"/>
      <c r="HL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  <c r="IP2699"/>
      <c r="IQ2699"/>
      <c r="IR2699"/>
      <c r="IS2699"/>
      <c r="IT2699"/>
      <c r="IU2699"/>
      <c r="IV2699"/>
    </row>
    <row r="2700" spans="2:256" s="1" customFormat="1">
      <c r="B2700"/>
      <c r="C2700"/>
      <c r="D2700"/>
      <c r="I2700" s="2"/>
      <c r="K2700"/>
      <c r="L2700"/>
      <c r="M2700"/>
      <c r="N2700"/>
      <c r="R2700" s="2"/>
      <c r="T2700"/>
      <c r="U2700"/>
      <c r="V2700"/>
      <c r="AA2700" s="2"/>
      <c r="AC2700"/>
      <c r="AD2700"/>
      <c r="AE2700"/>
      <c r="AJ2700" s="2"/>
      <c r="AL2700"/>
      <c r="AM2700"/>
      <c r="AN2700"/>
      <c r="AS2700" s="2"/>
      <c r="AU2700"/>
      <c r="AV2700"/>
      <c r="AW2700"/>
      <c r="BB2700" s="2"/>
      <c r="BD2700"/>
      <c r="BE2700"/>
      <c r="BF2700"/>
      <c r="BK2700" s="2"/>
      <c r="BM2700"/>
      <c r="BN2700"/>
      <c r="BO2700"/>
      <c r="BT2700" s="2"/>
      <c r="BV2700"/>
      <c r="BW2700"/>
      <c r="BX2700"/>
      <c r="CC2700" s="2"/>
      <c r="CE2700"/>
      <c r="CF2700"/>
      <c r="CG2700"/>
      <c r="CL2700" s="2"/>
      <c r="CN2700"/>
      <c r="CO2700"/>
      <c r="CP2700"/>
      <c r="CU2700" s="2"/>
      <c r="CW2700"/>
      <c r="CX2700"/>
      <c r="CY2700"/>
      <c r="DD2700" s="2"/>
      <c r="DF2700"/>
      <c r="DG2700"/>
      <c r="DH2700"/>
      <c r="DM2700" s="2"/>
      <c r="DO2700"/>
      <c r="DP2700"/>
      <c r="DQ2700"/>
      <c r="DV2700" s="2"/>
      <c r="DX2700"/>
      <c r="DY2700"/>
      <c r="DZ2700"/>
      <c r="EE2700" s="2"/>
      <c r="EG2700"/>
      <c r="EH2700"/>
      <c r="EI2700"/>
      <c r="EN2700" s="2"/>
      <c r="EP2700"/>
      <c r="EQ2700"/>
      <c r="ER2700"/>
      <c r="EW2700" s="2"/>
      <c r="EY2700"/>
      <c r="EZ2700"/>
      <c r="FA2700"/>
      <c r="FF2700" s="2"/>
      <c r="FH2700"/>
      <c r="FI2700"/>
      <c r="FJ2700"/>
      <c r="FO2700" s="2"/>
      <c r="FQ2700"/>
      <c r="FR2700"/>
      <c r="FS2700"/>
      <c r="FX2700" s="2"/>
      <c r="FZ2700"/>
      <c r="GA2700"/>
      <c r="GB2700"/>
      <c r="GG2700" s="2"/>
      <c r="GI2700"/>
      <c r="GJ2700"/>
      <c r="GK2700"/>
      <c r="GP2700" s="2"/>
      <c r="GR2700"/>
      <c r="GS2700"/>
      <c r="GT2700"/>
      <c r="GY2700" s="2"/>
      <c r="HA2700"/>
      <c r="HB2700"/>
      <c r="HC2700"/>
      <c r="HH2700" s="2"/>
      <c r="HJ2700"/>
      <c r="HK2700"/>
      <c r="HL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  <c r="IP2700"/>
      <c r="IQ2700"/>
      <c r="IR2700"/>
      <c r="IS2700"/>
      <c r="IT2700"/>
      <c r="IU2700"/>
      <c r="IV2700"/>
    </row>
    <row r="2701" spans="2:256" s="1" customFormat="1">
      <c r="B2701"/>
      <c r="C2701"/>
      <c r="D2701"/>
      <c r="I2701" s="2"/>
      <c r="K2701"/>
      <c r="L2701"/>
      <c r="M2701"/>
      <c r="N2701"/>
      <c r="R2701" s="2"/>
      <c r="T2701"/>
      <c r="U2701"/>
      <c r="V2701"/>
      <c r="AA2701" s="2"/>
      <c r="AC2701"/>
      <c r="AD2701"/>
      <c r="AE2701"/>
      <c r="AJ2701" s="2"/>
      <c r="AL2701"/>
      <c r="AM2701"/>
      <c r="AN2701"/>
      <c r="AS2701" s="2"/>
      <c r="AU2701"/>
      <c r="AV2701"/>
      <c r="AW2701"/>
      <c r="BB2701" s="2"/>
      <c r="BD2701"/>
      <c r="BE2701"/>
      <c r="BF2701"/>
      <c r="BK2701" s="2"/>
      <c r="BM2701"/>
      <c r="BN2701"/>
      <c r="BO2701"/>
      <c r="BT2701" s="2"/>
      <c r="BV2701"/>
      <c r="BW2701"/>
      <c r="BX2701"/>
      <c r="CC2701" s="2"/>
      <c r="CE2701"/>
      <c r="CF2701"/>
      <c r="CG2701"/>
      <c r="CL2701" s="2"/>
      <c r="CN2701"/>
      <c r="CO2701"/>
      <c r="CP2701"/>
      <c r="CU2701" s="2"/>
      <c r="CW2701"/>
      <c r="CX2701"/>
      <c r="CY2701"/>
      <c r="DD2701" s="2"/>
      <c r="DF2701"/>
      <c r="DG2701"/>
      <c r="DH2701"/>
      <c r="DM2701" s="2"/>
      <c r="DO2701"/>
      <c r="DP2701"/>
      <c r="DQ2701"/>
      <c r="DV2701" s="2"/>
      <c r="DX2701"/>
      <c r="DY2701"/>
      <c r="DZ2701"/>
      <c r="EE2701" s="2"/>
      <c r="EG2701"/>
      <c r="EH2701"/>
      <c r="EI2701"/>
      <c r="EN2701" s="2"/>
      <c r="EP2701"/>
      <c r="EQ2701"/>
      <c r="ER2701"/>
      <c r="EW2701" s="2"/>
      <c r="EY2701"/>
      <c r="EZ2701"/>
      <c r="FA2701"/>
      <c r="FF2701" s="2"/>
      <c r="FH2701"/>
      <c r="FI2701"/>
      <c r="FJ2701"/>
      <c r="FO2701" s="2"/>
      <c r="FQ2701"/>
      <c r="FR2701"/>
      <c r="FS2701"/>
      <c r="FX2701" s="2"/>
      <c r="FZ2701"/>
      <c r="GA2701"/>
      <c r="GB2701"/>
      <c r="GG2701" s="2"/>
      <c r="GI2701"/>
      <c r="GJ2701"/>
      <c r="GK2701"/>
      <c r="GP2701" s="2"/>
      <c r="GR2701"/>
      <c r="GS2701"/>
      <c r="GT2701"/>
      <c r="GY2701" s="2"/>
      <c r="HA2701"/>
      <c r="HB2701"/>
      <c r="HC2701"/>
      <c r="HH2701" s="2"/>
      <c r="HJ2701"/>
      <c r="HK2701"/>
      <c r="HL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  <c r="IP2701"/>
      <c r="IQ2701"/>
      <c r="IR2701"/>
      <c r="IS2701"/>
      <c r="IT2701"/>
      <c r="IU2701"/>
      <c r="IV2701"/>
    </row>
    <row r="2702" spans="2:256" s="1" customFormat="1">
      <c r="B2702"/>
      <c r="C2702"/>
      <c r="D2702"/>
      <c r="I2702" s="2"/>
      <c r="K2702"/>
      <c r="L2702"/>
      <c r="M2702"/>
      <c r="N2702"/>
      <c r="R2702" s="2"/>
      <c r="T2702"/>
      <c r="U2702"/>
      <c r="V2702"/>
      <c r="AA2702" s="2"/>
      <c r="AC2702"/>
      <c r="AD2702"/>
      <c r="AE2702"/>
      <c r="AJ2702" s="2"/>
      <c r="AL2702"/>
      <c r="AM2702"/>
      <c r="AN2702"/>
      <c r="AS2702" s="2"/>
      <c r="AU2702"/>
      <c r="AV2702"/>
      <c r="AW2702"/>
      <c r="BB2702" s="2"/>
      <c r="BD2702"/>
      <c r="BE2702"/>
      <c r="BF2702"/>
      <c r="BK2702" s="2"/>
      <c r="BM2702"/>
      <c r="BN2702"/>
      <c r="BO2702"/>
      <c r="BT2702" s="2"/>
      <c r="BV2702"/>
      <c r="BW2702"/>
      <c r="BX2702"/>
      <c r="CC2702" s="2"/>
      <c r="CE2702"/>
      <c r="CF2702"/>
      <c r="CG2702"/>
      <c r="CL2702" s="2"/>
      <c r="CN2702"/>
      <c r="CO2702"/>
      <c r="CP2702"/>
      <c r="CU2702" s="2"/>
      <c r="CW2702"/>
      <c r="CX2702"/>
      <c r="CY2702"/>
      <c r="DD2702" s="2"/>
      <c r="DF2702"/>
      <c r="DG2702"/>
      <c r="DH2702"/>
      <c r="DM2702" s="2"/>
      <c r="DO2702"/>
      <c r="DP2702"/>
      <c r="DQ2702"/>
      <c r="DV2702" s="2"/>
      <c r="DX2702"/>
      <c r="DY2702"/>
      <c r="DZ2702"/>
      <c r="EE2702" s="2"/>
      <c r="EG2702"/>
      <c r="EH2702"/>
      <c r="EI2702"/>
      <c r="EN2702" s="2"/>
      <c r="EP2702"/>
      <c r="EQ2702"/>
      <c r="ER2702"/>
      <c r="EW2702" s="2"/>
      <c r="EY2702"/>
      <c r="EZ2702"/>
      <c r="FA2702"/>
      <c r="FF2702" s="2"/>
      <c r="FH2702"/>
      <c r="FI2702"/>
      <c r="FJ2702"/>
      <c r="FO2702" s="2"/>
      <c r="FQ2702"/>
      <c r="FR2702"/>
      <c r="FS2702"/>
      <c r="FX2702" s="2"/>
      <c r="FZ2702"/>
      <c r="GA2702"/>
      <c r="GB2702"/>
      <c r="GG2702" s="2"/>
      <c r="GI2702"/>
      <c r="GJ2702"/>
      <c r="GK2702"/>
      <c r="GP2702" s="2"/>
      <c r="GR2702"/>
      <c r="GS2702"/>
      <c r="GT2702"/>
      <c r="GY2702" s="2"/>
      <c r="HA2702"/>
      <c r="HB2702"/>
      <c r="HC2702"/>
      <c r="HH2702" s="2"/>
      <c r="HJ2702"/>
      <c r="HK2702"/>
      <c r="HL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  <c r="IP2702"/>
      <c r="IQ2702"/>
      <c r="IR2702"/>
      <c r="IS2702"/>
      <c r="IT2702"/>
      <c r="IU2702"/>
      <c r="IV2702"/>
    </row>
    <row r="2703" spans="2:256" s="1" customFormat="1">
      <c r="B2703"/>
      <c r="C2703"/>
      <c r="D2703"/>
      <c r="I2703" s="2"/>
      <c r="K2703"/>
      <c r="L2703"/>
      <c r="M2703"/>
      <c r="N2703"/>
      <c r="R2703" s="2"/>
      <c r="T2703"/>
      <c r="U2703"/>
      <c r="V2703"/>
      <c r="AA2703" s="2"/>
      <c r="AC2703"/>
      <c r="AD2703"/>
      <c r="AE2703"/>
      <c r="AJ2703" s="2"/>
      <c r="AL2703"/>
      <c r="AM2703"/>
      <c r="AN2703"/>
      <c r="AS2703" s="2"/>
      <c r="AU2703"/>
      <c r="AV2703"/>
      <c r="AW2703"/>
      <c r="BB2703" s="2"/>
      <c r="BD2703"/>
      <c r="BE2703"/>
      <c r="BF2703"/>
      <c r="BK2703" s="2"/>
      <c r="BM2703"/>
      <c r="BN2703"/>
      <c r="BO2703"/>
      <c r="BT2703" s="2"/>
      <c r="BV2703"/>
      <c r="BW2703"/>
      <c r="BX2703"/>
      <c r="CC2703" s="2"/>
      <c r="CE2703"/>
      <c r="CF2703"/>
      <c r="CG2703"/>
      <c r="CL2703" s="2"/>
      <c r="CN2703"/>
      <c r="CO2703"/>
      <c r="CP2703"/>
      <c r="CU2703" s="2"/>
      <c r="CW2703"/>
      <c r="CX2703"/>
      <c r="CY2703"/>
      <c r="DD2703" s="2"/>
      <c r="DF2703"/>
      <c r="DG2703"/>
      <c r="DH2703"/>
      <c r="DM2703" s="2"/>
      <c r="DO2703"/>
      <c r="DP2703"/>
      <c r="DQ2703"/>
      <c r="DV2703" s="2"/>
      <c r="DX2703"/>
      <c r="DY2703"/>
      <c r="DZ2703"/>
      <c r="EE2703" s="2"/>
      <c r="EG2703"/>
      <c r="EH2703"/>
      <c r="EI2703"/>
      <c r="EN2703" s="2"/>
      <c r="EP2703"/>
      <c r="EQ2703"/>
      <c r="ER2703"/>
      <c r="EW2703" s="2"/>
      <c r="EY2703"/>
      <c r="EZ2703"/>
      <c r="FA2703"/>
      <c r="FF2703" s="2"/>
      <c r="FH2703"/>
      <c r="FI2703"/>
      <c r="FJ2703"/>
      <c r="FO2703" s="2"/>
      <c r="FQ2703"/>
      <c r="FR2703"/>
      <c r="FS2703"/>
      <c r="FX2703" s="2"/>
      <c r="FZ2703"/>
      <c r="GA2703"/>
      <c r="GB2703"/>
      <c r="GG2703" s="2"/>
      <c r="GI2703"/>
      <c r="GJ2703"/>
      <c r="GK2703"/>
      <c r="GP2703" s="2"/>
      <c r="GR2703"/>
      <c r="GS2703"/>
      <c r="GT2703"/>
      <c r="GY2703" s="2"/>
      <c r="HA2703"/>
      <c r="HB2703"/>
      <c r="HC2703"/>
      <c r="HH2703" s="2"/>
      <c r="HJ2703"/>
      <c r="HK2703"/>
      <c r="HL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  <c r="IP2703"/>
      <c r="IQ2703"/>
      <c r="IR2703"/>
      <c r="IS2703"/>
      <c r="IT2703"/>
      <c r="IU2703"/>
      <c r="IV2703"/>
    </row>
    <row r="2704" spans="2:256" s="1" customFormat="1">
      <c r="B2704"/>
      <c r="C2704"/>
      <c r="D2704"/>
      <c r="I2704" s="2"/>
      <c r="K2704"/>
      <c r="L2704"/>
      <c r="M2704"/>
      <c r="N2704"/>
      <c r="R2704" s="2"/>
      <c r="T2704"/>
      <c r="U2704"/>
      <c r="V2704"/>
      <c r="AA2704" s="2"/>
      <c r="AC2704"/>
      <c r="AD2704"/>
      <c r="AE2704"/>
      <c r="AJ2704" s="2"/>
      <c r="AL2704"/>
      <c r="AM2704"/>
      <c r="AN2704"/>
      <c r="AS2704" s="2"/>
      <c r="AU2704"/>
      <c r="AV2704"/>
      <c r="AW2704"/>
      <c r="BB2704" s="2"/>
      <c r="BD2704"/>
      <c r="BE2704"/>
      <c r="BF2704"/>
      <c r="BK2704" s="2"/>
      <c r="BM2704"/>
      <c r="BN2704"/>
      <c r="BO2704"/>
      <c r="BT2704" s="2"/>
      <c r="BV2704"/>
      <c r="BW2704"/>
      <c r="BX2704"/>
      <c r="CC2704" s="2"/>
      <c r="CE2704"/>
      <c r="CF2704"/>
      <c r="CG2704"/>
      <c r="CL2704" s="2"/>
      <c r="CN2704"/>
      <c r="CO2704"/>
      <c r="CP2704"/>
      <c r="CU2704" s="2"/>
      <c r="CW2704"/>
      <c r="CX2704"/>
      <c r="CY2704"/>
      <c r="DD2704" s="2"/>
      <c r="DF2704"/>
      <c r="DG2704"/>
      <c r="DH2704"/>
      <c r="DM2704" s="2"/>
      <c r="DO2704"/>
      <c r="DP2704"/>
      <c r="DQ2704"/>
      <c r="DV2704" s="2"/>
      <c r="DX2704"/>
      <c r="DY2704"/>
      <c r="DZ2704"/>
      <c r="EE2704" s="2"/>
      <c r="EG2704"/>
      <c r="EH2704"/>
      <c r="EI2704"/>
      <c r="EN2704" s="2"/>
      <c r="EP2704"/>
      <c r="EQ2704"/>
      <c r="ER2704"/>
      <c r="EW2704" s="2"/>
      <c r="EY2704"/>
      <c r="EZ2704"/>
      <c r="FA2704"/>
      <c r="FF2704" s="2"/>
      <c r="FH2704"/>
      <c r="FI2704"/>
      <c r="FJ2704"/>
      <c r="FO2704" s="2"/>
      <c r="FQ2704"/>
      <c r="FR2704"/>
      <c r="FS2704"/>
      <c r="FX2704" s="2"/>
      <c r="FZ2704"/>
      <c r="GA2704"/>
      <c r="GB2704"/>
      <c r="GG2704" s="2"/>
      <c r="GI2704"/>
      <c r="GJ2704"/>
      <c r="GK2704"/>
      <c r="GP2704" s="2"/>
      <c r="GR2704"/>
      <c r="GS2704"/>
      <c r="GT2704"/>
      <c r="GY2704" s="2"/>
      <c r="HA2704"/>
      <c r="HB2704"/>
      <c r="HC2704"/>
      <c r="HH2704" s="2"/>
      <c r="HJ2704"/>
      <c r="HK2704"/>
      <c r="HL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  <c r="IP2704"/>
      <c r="IQ2704"/>
      <c r="IR2704"/>
      <c r="IS2704"/>
      <c r="IT2704"/>
      <c r="IU2704"/>
      <c r="IV2704"/>
    </row>
    <row r="2705" spans="2:256" s="1" customFormat="1">
      <c r="B2705"/>
      <c r="C2705"/>
      <c r="D2705"/>
      <c r="I2705" s="2"/>
      <c r="K2705"/>
      <c r="L2705"/>
      <c r="M2705"/>
      <c r="N2705"/>
      <c r="R2705" s="2"/>
      <c r="T2705"/>
      <c r="U2705"/>
      <c r="V2705"/>
      <c r="AA2705" s="2"/>
      <c r="AC2705"/>
      <c r="AD2705"/>
      <c r="AE2705"/>
      <c r="AJ2705" s="2"/>
      <c r="AL2705"/>
      <c r="AM2705"/>
      <c r="AN2705"/>
      <c r="AS2705" s="2"/>
      <c r="AU2705"/>
      <c r="AV2705"/>
      <c r="AW2705"/>
      <c r="BB2705" s="2"/>
      <c r="BD2705"/>
      <c r="BE2705"/>
      <c r="BF2705"/>
      <c r="BK2705" s="2"/>
      <c r="BM2705"/>
      <c r="BN2705"/>
      <c r="BO2705"/>
      <c r="BT2705" s="2"/>
      <c r="BV2705"/>
      <c r="BW2705"/>
      <c r="BX2705"/>
      <c r="CC2705" s="2"/>
      <c r="CE2705"/>
      <c r="CF2705"/>
      <c r="CG2705"/>
      <c r="CL2705" s="2"/>
      <c r="CN2705"/>
      <c r="CO2705"/>
      <c r="CP2705"/>
      <c r="CU2705" s="2"/>
      <c r="CW2705"/>
      <c r="CX2705"/>
      <c r="CY2705"/>
      <c r="DD2705" s="2"/>
      <c r="DF2705"/>
      <c r="DG2705"/>
      <c r="DH2705"/>
      <c r="DM2705" s="2"/>
      <c r="DO2705"/>
      <c r="DP2705"/>
      <c r="DQ2705"/>
      <c r="DV2705" s="2"/>
      <c r="DX2705"/>
      <c r="DY2705"/>
      <c r="DZ2705"/>
      <c r="EE2705" s="2"/>
      <c r="EG2705"/>
      <c r="EH2705"/>
      <c r="EI2705"/>
      <c r="EN2705" s="2"/>
      <c r="EP2705"/>
      <c r="EQ2705"/>
      <c r="ER2705"/>
      <c r="EW2705" s="2"/>
      <c r="EY2705"/>
      <c r="EZ2705"/>
      <c r="FA2705"/>
      <c r="FF2705" s="2"/>
      <c r="FH2705"/>
      <c r="FI2705"/>
      <c r="FJ2705"/>
      <c r="FO2705" s="2"/>
      <c r="FQ2705"/>
      <c r="FR2705"/>
      <c r="FS2705"/>
      <c r="FX2705" s="2"/>
      <c r="FZ2705"/>
      <c r="GA2705"/>
      <c r="GB2705"/>
      <c r="GG2705" s="2"/>
      <c r="GI2705"/>
      <c r="GJ2705"/>
      <c r="GK2705"/>
      <c r="GP2705" s="2"/>
      <c r="GR2705"/>
      <c r="GS2705"/>
      <c r="GT2705"/>
      <c r="GY2705" s="2"/>
      <c r="HA2705"/>
      <c r="HB2705"/>
      <c r="HC2705"/>
      <c r="HH2705" s="2"/>
      <c r="HJ2705"/>
      <c r="HK2705"/>
      <c r="HL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  <c r="IP2705"/>
      <c r="IQ2705"/>
      <c r="IR2705"/>
      <c r="IS2705"/>
      <c r="IT2705"/>
      <c r="IU2705"/>
      <c r="IV2705"/>
    </row>
    <row r="2706" spans="2:256" s="1" customFormat="1">
      <c r="B2706"/>
      <c r="C2706"/>
      <c r="D2706"/>
      <c r="I2706" s="2"/>
      <c r="K2706"/>
      <c r="L2706"/>
      <c r="M2706"/>
      <c r="N2706"/>
      <c r="R2706" s="2"/>
      <c r="T2706"/>
      <c r="U2706"/>
      <c r="V2706"/>
      <c r="AA2706" s="2"/>
      <c r="AC2706"/>
      <c r="AD2706"/>
      <c r="AE2706"/>
      <c r="AJ2706" s="2"/>
      <c r="AL2706"/>
      <c r="AM2706"/>
      <c r="AN2706"/>
      <c r="AS2706" s="2"/>
      <c r="AU2706"/>
      <c r="AV2706"/>
      <c r="AW2706"/>
      <c r="BB2706" s="2"/>
      <c r="BD2706"/>
      <c r="BE2706"/>
      <c r="BF2706"/>
      <c r="BK2706" s="2"/>
      <c r="BM2706"/>
      <c r="BN2706"/>
      <c r="BO2706"/>
      <c r="BT2706" s="2"/>
      <c r="BV2706"/>
      <c r="BW2706"/>
      <c r="BX2706"/>
      <c r="CC2706" s="2"/>
      <c r="CE2706"/>
      <c r="CF2706"/>
      <c r="CG2706"/>
      <c r="CL2706" s="2"/>
      <c r="CN2706"/>
      <c r="CO2706"/>
      <c r="CP2706"/>
      <c r="CU2706" s="2"/>
      <c r="CW2706"/>
      <c r="CX2706"/>
      <c r="CY2706"/>
      <c r="DD2706" s="2"/>
      <c r="DF2706"/>
      <c r="DG2706"/>
      <c r="DH2706"/>
      <c r="DM2706" s="2"/>
      <c r="DO2706"/>
      <c r="DP2706"/>
      <c r="DQ2706"/>
      <c r="DV2706" s="2"/>
      <c r="DX2706"/>
      <c r="DY2706"/>
      <c r="DZ2706"/>
      <c r="EE2706" s="2"/>
      <c r="EG2706"/>
      <c r="EH2706"/>
      <c r="EI2706"/>
      <c r="EN2706" s="2"/>
      <c r="EP2706"/>
      <c r="EQ2706"/>
      <c r="ER2706"/>
      <c r="EW2706" s="2"/>
      <c r="EY2706"/>
      <c r="EZ2706"/>
      <c r="FA2706"/>
      <c r="FF2706" s="2"/>
      <c r="FH2706"/>
      <c r="FI2706"/>
      <c r="FJ2706"/>
      <c r="FO2706" s="2"/>
      <c r="FQ2706"/>
      <c r="FR2706"/>
      <c r="FS2706"/>
      <c r="FX2706" s="2"/>
      <c r="FZ2706"/>
      <c r="GA2706"/>
      <c r="GB2706"/>
      <c r="GG2706" s="2"/>
      <c r="GI2706"/>
      <c r="GJ2706"/>
      <c r="GK2706"/>
      <c r="GP2706" s="2"/>
      <c r="GR2706"/>
      <c r="GS2706"/>
      <c r="GT2706"/>
      <c r="GY2706" s="2"/>
      <c r="HA2706"/>
      <c r="HB2706"/>
      <c r="HC2706"/>
      <c r="HH2706" s="2"/>
      <c r="HJ2706"/>
      <c r="HK2706"/>
      <c r="HL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  <c r="IP2706"/>
      <c r="IQ2706"/>
      <c r="IR2706"/>
      <c r="IS2706"/>
      <c r="IT2706"/>
      <c r="IU2706"/>
      <c r="IV2706"/>
    </row>
    <row r="2707" spans="2:256" s="1" customFormat="1">
      <c r="B2707"/>
      <c r="C2707"/>
      <c r="D2707"/>
      <c r="I2707" s="2"/>
      <c r="K2707"/>
      <c r="L2707"/>
      <c r="M2707"/>
      <c r="N2707"/>
      <c r="R2707" s="2"/>
      <c r="T2707"/>
      <c r="U2707"/>
      <c r="V2707"/>
      <c r="AA2707" s="2"/>
      <c r="AC2707"/>
      <c r="AD2707"/>
      <c r="AE2707"/>
      <c r="AJ2707" s="2"/>
      <c r="AL2707"/>
      <c r="AM2707"/>
      <c r="AN2707"/>
      <c r="AS2707" s="2"/>
      <c r="AU2707"/>
      <c r="AV2707"/>
      <c r="AW2707"/>
      <c r="BB2707" s="2"/>
      <c r="BD2707"/>
      <c r="BE2707"/>
      <c r="BF2707"/>
      <c r="BK2707" s="2"/>
      <c r="BM2707"/>
      <c r="BN2707"/>
      <c r="BO2707"/>
      <c r="BT2707" s="2"/>
      <c r="BV2707"/>
      <c r="BW2707"/>
      <c r="BX2707"/>
      <c r="CC2707" s="2"/>
      <c r="CE2707"/>
      <c r="CF2707"/>
      <c r="CG2707"/>
      <c r="CL2707" s="2"/>
      <c r="CN2707"/>
      <c r="CO2707"/>
      <c r="CP2707"/>
      <c r="CU2707" s="2"/>
      <c r="CW2707"/>
      <c r="CX2707"/>
      <c r="CY2707"/>
      <c r="DD2707" s="2"/>
      <c r="DF2707"/>
      <c r="DG2707"/>
      <c r="DH2707"/>
      <c r="DM2707" s="2"/>
      <c r="DO2707"/>
      <c r="DP2707"/>
      <c r="DQ2707"/>
      <c r="DV2707" s="2"/>
      <c r="DX2707"/>
      <c r="DY2707"/>
      <c r="DZ2707"/>
      <c r="EE2707" s="2"/>
      <c r="EG2707"/>
      <c r="EH2707"/>
      <c r="EI2707"/>
      <c r="EN2707" s="2"/>
      <c r="EP2707"/>
      <c r="EQ2707"/>
      <c r="ER2707"/>
      <c r="EW2707" s="2"/>
      <c r="EY2707"/>
      <c r="EZ2707"/>
      <c r="FA2707"/>
      <c r="FF2707" s="2"/>
      <c r="FH2707"/>
      <c r="FI2707"/>
      <c r="FJ2707"/>
      <c r="FO2707" s="2"/>
      <c r="FQ2707"/>
      <c r="FR2707"/>
      <c r="FS2707"/>
      <c r="FX2707" s="2"/>
      <c r="FZ2707"/>
      <c r="GA2707"/>
      <c r="GB2707"/>
      <c r="GG2707" s="2"/>
      <c r="GI2707"/>
      <c r="GJ2707"/>
      <c r="GK2707"/>
      <c r="GP2707" s="2"/>
      <c r="GR2707"/>
      <c r="GS2707"/>
      <c r="GT2707"/>
      <c r="GY2707" s="2"/>
      <c r="HA2707"/>
      <c r="HB2707"/>
      <c r="HC2707"/>
      <c r="HH2707" s="2"/>
      <c r="HJ2707"/>
      <c r="HK2707"/>
      <c r="HL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  <c r="IP2707"/>
      <c r="IQ2707"/>
      <c r="IR2707"/>
      <c r="IS2707"/>
      <c r="IT2707"/>
      <c r="IU2707"/>
      <c r="IV2707"/>
    </row>
    <row r="2708" spans="2:256" s="1" customFormat="1">
      <c r="B2708"/>
      <c r="C2708"/>
      <c r="D2708"/>
      <c r="I2708" s="2"/>
      <c r="K2708"/>
      <c r="L2708"/>
      <c r="M2708"/>
      <c r="N2708"/>
      <c r="R2708" s="2"/>
      <c r="T2708"/>
      <c r="U2708"/>
      <c r="V2708"/>
      <c r="AA2708" s="2"/>
      <c r="AC2708"/>
      <c r="AD2708"/>
      <c r="AE2708"/>
      <c r="AJ2708" s="2"/>
      <c r="AL2708"/>
      <c r="AM2708"/>
      <c r="AN2708"/>
      <c r="AS2708" s="2"/>
      <c r="AU2708"/>
      <c r="AV2708"/>
      <c r="AW2708"/>
      <c r="BB2708" s="2"/>
      <c r="BD2708"/>
      <c r="BE2708"/>
      <c r="BF2708"/>
      <c r="BK2708" s="2"/>
      <c r="BM2708"/>
      <c r="BN2708"/>
      <c r="BO2708"/>
      <c r="BT2708" s="2"/>
      <c r="BV2708"/>
      <c r="BW2708"/>
      <c r="BX2708"/>
      <c r="CC2708" s="2"/>
      <c r="CE2708"/>
      <c r="CF2708"/>
      <c r="CG2708"/>
      <c r="CL2708" s="2"/>
      <c r="CN2708"/>
      <c r="CO2708"/>
      <c r="CP2708"/>
      <c r="CU2708" s="2"/>
      <c r="CW2708"/>
      <c r="CX2708"/>
      <c r="CY2708"/>
      <c r="DD2708" s="2"/>
      <c r="DF2708"/>
      <c r="DG2708"/>
      <c r="DH2708"/>
      <c r="DM2708" s="2"/>
      <c r="DO2708"/>
      <c r="DP2708"/>
      <c r="DQ2708"/>
      <c r="DV2708" s="2"/>
      <c r="DX2708"/>
      <c r="DY2708"/>
      <c r="DZ2708"/>
      <c r="EE2708" s="2"/>
      <c r="EG2708"/>
      <c r="EH2708"/>
      <c r="EI2708"/>
      <c r="EN2708" s="2"/>
      <c r="EP2708"/>
      <c r="EQ2708"/>
      <c r="ER2708"/>
      <c r="EW2708" s="2"/>
      <c r="EY2708"/>
      <c r="EZ2708"/>
      <c r="FA2708"/>
      <c r="FF2708" s="2"/>
      <c r="FH2708"/>
      <c r="FI2708"/>
      <c r="FJ2708"/>
      <c r="FO2708" s="2"/>
      <c r="FQ2708"/>
      <c r="FR2708"/>
      <c r="FS2708"/>
      <c r="FX2708" s="2"/>
      <c r="FZ2708"/>
      <c r="GA2708"/>
      <c r="GB2708"/>
      <c r="GG2708" s="2"/>
      <c r="GI2708"/>
      <c r="GJ2708"/>
      <c r="GK2708"/>
      <c r="GP2708" s="2"/>
      <c r="GR2708"/>
      <c r="GS2708"/>
      <c r="GT2708"/>
      <c r="GY2708" s="2"/>
      <c r="HA2708"/>
      <c r="HB2708"/>
      <c r="HC2708"/>
      <c r="HH2708" s="2"/>
      <c r="HJ2708"/>
      <c r="HK2708"/>
      <c r="HL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  <c r="IP2708"/>
      <c r="IQ2708"/>
      <c r="IR2708"/>
      <c r="IS2708"/>
      <c r="IT2708"/>
      <c r="IU2708"/>
      <c r="IV2708"/>
    </row>
    <row r="2709" spans="2:256" s="1" customFormat="1">
      <c r="B2709"/>
      <c r="C2709"/>
      <c r="D2709"/>
      <c r="I2709" s="2"/>
      <c r="K2709"/>
      <c r="L2709"/>
      <c r="M2709"/>
      <c r="N2709"/>
      <c r="R2709" s="2"/>
      <c r="T2709"/>
      <c r="U2709"/>
      <c r="V2709"/>
      <c r="AA2709" s="2"/>
      <c r="AC2709"/>
      <c r="AD2709"/>
      <c r="AE2709"/>
      <c r="AJ2709" s="2"/>
      <c r="AL2709"/>
      <c r="AM2709"/>
      <c r="AN2709"/>
      <c r="AS2709" s="2"/>
      <c r="AU2709"/>
      <c r="AV2709"/>
      <c r="AW2709"/>
      <c r="BB2709" s="2"/>
      <c r="BD2709"/>
      <c r="BE2709"/>
      <c r="BF2709"/>
      <c r="BK2709" s="2"/>
      <c r="BM2709"/>
      <c r="BN2709"/>
      <c r="BO2709"/>
      <c r="BT2709" s="2"/>
      <c r="BV2709"/>
      <c r="BW2709"/>
      <c r="BX2709"/>
      <c r="CC2709" s="2"/>
      <c r="CE2709"/>
      <c r="CF2709"/>
      <c r="CG2709"/>
      <c r="CL2709" s="2"/>
      <c r="CN2709"/>
      <c r="CO2709"/>
      <c r="CP2709"/>
      <c r="CU2709" s="2"/>
      <c r="CW2709"/>
      <c r="CX2709"/>
      <c r="CY2709"/>
      <c r="DD2709" s="2"/>
      <c r="DF2709"/>
      <c r="DG2709"/>
      <c r="DH2709"/>
      <c r="DM2709" s="2"/>
      <c r="DO2709"/>
      <c r="DP2709"/>
      <c r="DQ2709"/>
      <c r="DV2709" s="2"/>
      <c r="DX2709"/>
      <c r="DY2709"/>
      <c r="DZ2709"/>
      <c r="EE2709" s="2"/>
      <c r="EG2709"/>
      <c r="EH2709"/>
      <c r="EI2709"/>
      <c r="EN2709" s="2"/>
      <c r="EP2709"/>
      <c r="EQ2709"/>
      <c r="ER2709"/>
      <c r="EW2709" s="2"/>
      <c r="EY2709"/>
      <c r="EZ2709"/>
      <c r="FA2709"/>
      <c r="FF2709" s="2"/>
      <c r="FH2709"/>
      <c r="FI2709"/>
      <c r="FJ2709"/>
      <c r="FO2709" s="2"/>
      <c r="FQ2709"/>
      <c r="FR2709"/>
      <c r="FS2709"/>
      <c r="FX2709" s="2"/>
      <c r="FZ2709"/>
      <c r="GA2709"/>
      <c r="GB2709"/>
      <c r="GG2709" s="2"/>
      <c r="GI2709"/>
      <c r="GJ2709"/>
      <c r="GK2709"/>
      <c r="GP2709" s="2"/>
      <c r="GR2709"/>
      <c r="GS2709"/>
      <c r="GT2709"/>
      <c r="GY2709" s="2"/>
      <c r="HA2709"/>
      <c r="HB2709"/>
      <c r="HC2709"/>
      <c r="HH2709" s="2"/>
      <c r="HJ2709"/>
      <c r="HK2709"/>
      <c r="HL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  <c r="IP2709"/>
      <c r="IQ2709"/>
      <c r="IR2709"/>
      <c r="IS2709"/>
      <c r="IT2709"/>
      <c r="IU2709"/>
      <c r="IV2709"/>
    </row>
    <row r="2710" spans="2:256" s="1" customFormat="1">
      <c r="B2710"/>
      <c r="C2710"/>
      <c r="D2710"/>
      <c r="I2710" s="2"/>
      <c r="K2710"/>
      <c r="L2710"/>
      <c r="M2710"/>
      <c r="N2710"/>
      <c r="R2710" s="2"/>
      <c r="T2710"/>
      <c r="U2710"/>
      <c r="V2710"/>
      <c r="AA2710" s="2"/>
      <c r="AC2710"/>
      <c r="AD2710"/>
      <c r="AE2710"/>
      <c r="AJ2710" s="2"/>
      <c r="AL2710"/>
      <c r="AM2710"/>
      <c r="AN2710"/>
      <c r="AS2710" s="2"/>
      <c r="AU2710"/>
      <c r="AV2710"/>
      <c r="AW2710"/>
      <c r="BB2710" s="2"/>
      <c r="BD2710"/>
      <c r="BE2710"/>
      <c r="BF2710"/>
      <c r="BK2710" s="2"/>
      <c r="BM2710"/>
      <c r="BN2710"/>
      <c r="BO2710"/>
      <c r="BT2710" s="2"/>
      <c r="BV2710"/>
      <c r="BW2710"/>
      <c r="BX2710"/>
      <c r="CC2710" s="2"/>
      <c r="CE2710"/>
      <c r="CF2710"/>
      <c r="CG2710"/>
      <c r="CL2710" s="2"/>
      <c r="CN2710"/>
      <c r="CO2710"/>
      <c r="CP2710"/>
      <c r="CU2710" s="2"/>
      <c r="CW2710"/>
      <c r="CX2710"/>
      <c r="CY2710"/>
      <c r="DD2710" s="2"/>
      <c r="DF2710"/>
      <c r="DG2710"/>
      <c r="DH2710"/>
      <c r="DM2710" s="2"/>
      <c r="DO2710"/>
      <c r="DP2710"/>
      <c r="DQ2710"/>
      <c r="DV2710" s="2"/>
      <c r="DX2710"/>
      <c r="DY2710"/>
      <c r="DZ2710"/>
      <c r="EE2710" s="2"/>
      <c r="EG2710"/>
      <c r="EH2710"/>
      <c r="EI2710"/>
      <c r="EN2710" s="2"/>
      <c r="EP2710"/>
      <c r="EQ2710"/>
      <c r="ER2710"/>
      <c r="EW2710" s="2"/>
      <c r="EY2710"/>
      <c r="EZ2710"/>
      <c r="FA2710"/>
      <c r="FF2710" s="2"/>
      <c r="FH2710"/>
      <c r="FI2710"/>
      <c r="FJ2710"/>
      <c r="FO2710" s="2"/>
      <c r="FQ2710"/>
      <c r="FR2710"/>
      <c r="FS2710"/>
      <c r="FX2710" s="2"/>
      <c r="FZ2710"/>
      <c r="GA2710"/>
      <c r="GB2710"/>
      <c r="GG2710" s="2"/>
      <c r="GI2710"/>
      <c r="GJ2710"/>
      <c r="GK2710"/>
      <c r="GP2710" s="2"/>
      <c r="GR2710"/>
      <c r="GS2710"/>
      <c r="GT2710"/>
      <c r="GY2710" s="2"/>
      <c r="HA2710"/>
      <c r="HB2710"/>
      <c r="HC2710"/>
      <c r="HH2710" s="2"/>
      <c r="HJ2710"/>
      <c r="HK2710"/>
      <c r="HL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  <c r="IP2710"/>
      <c r="IQ2710"/>
      <c r="IR2710"/>
      <c r="IS2710"/>
      <c r="IT2710"/>
      <c r="IU2710"/>
      <c r="IV2710"/>
    </row>
    <row r="2711" spans="2:256" s="1" customFormat="1">
      <c r="B2711"/>
      <c r="C2711"/>
      <c r="D2711"/>
      <c r="I2711" s="2"/>
      <c r="K2711"/>
      <c r="L2711"/>
      <c r="M2711"/>
      <c r="N2711"/>
      <c r="R2711" s="2"/>
      <c r="T2711"/>
      <c r="U2711"/>
      <c r="V2711"/>
      <c r="AA2711" s="2"/>
      <c r="AC2711"/>
      <c r="AD2711"/>
      <c r="AE2711"/>
      <c r="AJ2711" s="2"/>
      <c r="AL2711"/>
      <c r="AM2711"/>
      <c r="AN2711"/>
      <c r="AS2711" s="2"/>
      <c r="AU2711"/>
      <c r="AV2711"/>
      <c r="AW2711"/>
      <c r="BB2711" s="2"/>
      <c r="BD2711"/>
      <c r="BE2711"/>
      <c r="BF2711"/>
      <c r="BK2711" s="2"/>
      <c r="BM2711"/>
      <c r="BN2711"/>
      <c r="BO2711"/>
      <c r="BT2711" s="2"/>
      <c r="BV2711"/>
      <c r="BW2711"/>
      <c r="BX2711"/>
      <c r="CC2711" s="2"/>
      <c r="CE2711"/>
      <c r="CF2711"/>
      <c r="CG2711"/>
      <c r="CL2711" s="2"/>
      <c r="CN2711"/>
      <c r="CO2711"/>
      <c r="CP2711"/>
      <c r="CU2711" s="2"/>
      <c r="CW2711"/>
      <c r="CX2711"/>
      <c r="CY2711"/>
      <c r="DD2711" s="2"/>
      <c r="DF2711"/>
      <c r="DG2711"/>
      <c r="DH2711"/>
      <c r="DM2711" s="2"/>
      <c r="DO2711"/>
      <c r="DP2711"/>
      <c r="DQ2711"/>
      <c r="DV2711" s="2"/>
      <c r="DX2711"/>
      <c r="DY2711"/>
      <c r="DZ2711"/>
      <c r="EE2711" s="2"/>
      <c r="EG2711"/>
      <c r="EH2711"/>
      <c r="EI2711"/>
      <c r="EN2711" s="2"/>
      <c r="EP2711"/>
      <c r="EQ2711"/>
      <c r="ER2711"/>
      <c r="EW2711" s="2"/>
      <c r="EY2711"/>
      <c r="EZ2711"/>
      <c r="FA2711"/>
      <c r="FF2711" s="2"/>
      <c r="FH2711"/>
      <c r="FI2711"/>
      <c r="FJ2711"/>
      <c r="FO2711" s="2"/>
      <c r="FQ2711"/>
      <c r="FR2711"/>
      <c r="FS2711"/>
      <c r="FX2711" s="2"/>
      <c r="FZ2711"/>
      <c r="GA2711"/>
      <c r="GB2711"/>
      <c r="GG2711" s="2"/>
      <c r="GI2711"/>
      <c r="GJ2711"/>
      <c r="GK2711"/>
      <c r="GP2711" s="2"/>
      <c r="GR2711"/>
      <c r="GS2711"/>
      <c r="GT2711"/>
      <c r="GY2711" s="2"/>
      <c r="HA2711"/>
      <c r="HB2711"/>
      <c r="HC2711"/>
      <c r="HH2711" s="2"/>
      <c r="HJ2711"/>
      <c r="HK2711"/>
      <c r="HL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  <c r="IP2711"/>
      <c r="IQ2711"/>
      <c r="IR2711"/>
      <c r="IS2711"/>
      <c r="IT2711"/>
      <c r="IU2711"/>
      <c r="IV2711"/>
    </row>
    <row r="2712" spans="2:256" s="1" customFormat="1">
      <c r="B2712"/>
      <c r="C2712"/>
      <c r="D2712"/>
      <c r="I2712" s="2"/>
      <c r="K2712"/>
      <c r="L2712"/>
      <c r="M2712"/>
      <c r="N2712"/>
      <c r="R2712" s="2"/>
      <c r="T2712"/>
      <c r="U2712"/>
      <c r="V2712"/>
      <c r="AA2712" s="2"/>
      <c r="AC2712"/>
      <c r="AD2712"/>
      <c r="AE2712"/>
      <c r="AJ2712" s="2"/>
      <c r="AL2712"/>
      <c r="AM2712"/>
      <c r="AN2712"/>
      <c r="AS2712" s="2"/>
      <c r="AU2712"/>
      <c r="AV2712"/>
      <c r="AW2712"/>
      <c r="BB2712" s="2"/>
      <c r="BD2712"/>
      <c r="BE2712"/>
      <c r="BF2712"/>
      <c r="BK2712" s="2"/>
      <c r="BM2712"/>
      <c r="BN2712"/>
      <c r="BO2712"/>
      <c r="BT2712" s="2"/>
      <c r="BV2712"/>
      <c r="BW2712"/>
      <c r="BX2712"/>
      <c r="CC2712" s="2"/>
      <c r="CE2712"/>
      <c r="CF2712"/>
      <c r="CG2712"/>
      <c r="CL2712" s="2"/>
      <c r="CN2712"/>
      <c r="CO2712"/>
      <c r="CP2712"/>
      <c r="CU2712" s="2"/>
      <c r="CW2712"/>
      <c r="CX2712"/>
      <c r="CY2712"/>
      <c r="DD2712" s="2"/>
      <c r="DF2712"/>
      <c r="DG2712"/>
      <c r="DH2712"/>
      <c r="DM2712" s="2"/>
      <c r="DO2712"/>
      <c r="DP2712"/>
      <c r="DQ2712"/>
      <c r="DV2712" s="2"/>
      <c r="DX2712"/>
      <c r="DY2712"/>
      <c r="DZ2712"/>
      <c r="EE2712" s="2"/>
      <c r="EG2712"/>
      <c r="EH2712"/>
      <c r="EI2712"/>
      <c r="EN2712" s="2"/>
      <c r="EP2712"/>
      <c r="EQ2712"/>
      <c r="ER2712"/>
      <c r="EW2712" s="2"/>
      <c r="EY2712"/>
      <c r="EZ2712"/>
      <c r="FA2712"/>
      <c r="FF2712" s="2"/>
      <c r="FH2712"/>
      <c r="FI2712"/>
      <c r="FJ2712"/>
      <c r="FO2712" s="2"/>
      <c r="FQ2712"/>
      <c r="FR2712"/>
      <c r="FS2712"/>
      <c r="FX2712" s="2"/>
      <c r="FZ2712"/>
      <c r="GA2712"/>
      <c r="GB2712"/>
      <c r="GG2712" s="2"/>
      <c r="GI2712"/>
      <c r="GJ2712"/>
      <c r="GK2712"/>
      <c r="GP2712" s="2"/>
      <c r="GR2712"/>
      <c r="GS2712"/>
      <c r="GT2712"/>
      <c r="GY2712" s="2"/>
      <c r="HA2712"/>
      <c r="HB2712"/>
      <c r="HC2712"/>
      <c r="HH2712" s="2"/>
      <c r="HJ2712"/>
      <c r="HK2712"/>
      <c r="HL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  <c r="IP2712"/>
      <c r="IQ2712"/>
      <c r="IR2712"/>
      <c r="IS2712"/>
      <c r="IT2712"/>
      <c r="IU2712"/>
      <c r="IV2712"/>
    </row>
    <row r="2713" spans="2:256" s="1" customFormat="1">
      <c r="B2713"/>
      <c r="C2713"/>
      <c r="D2713"/>
      <c r="I2713" s="2"/>
      <c r="K2713"/>
      <c r="L2713"/>
      <c r="M2713"/>
      <c r="N2713"/>
      <c r="R2713" s="2"/>
      <c r="T2713"/>
      <c r="U2713"/>
      <c r="V2713"/>
      <c r="AA2713" s="2"/>
      <c r="AC2713"/>
      <c r="AD2713"/>
      <c r="AE2713"/>
      <c r="AJ2713" s="2"/>
      <c r="AL2713"/>
      <c r="AM2713"/>
      <c r="AN2713"/>
      <c r="AS2713" s="2"/>
      <c r="AU2713"/>
      <c r="AV2713"/>
      <c r="AW2713"/>
      <c r="BB2713" s="2"/>
      <c r="BD2713"/>
      <c r="BE2713"/>
      <c r="BF2713"/>
      <c r="BK2713" s="2"/>
      <c r="BM2713"/>
      <c r="BN2713"/>
      <c r="BO2713"/>
      <c r="BT2713" s="2"/>
      <c r="BV2713"/>
      <c r="BW2713"/>
      <c r="BX2713"/>
      <c r="CC2713" s="2"/>
      <c r="CE2713"/>
      <c r="CF2713"/>
      <c r="CG2713"/>
      <c r="CL2713" s="2"/>
      <c r="CN2713"/>
      <c r="CO2713"/>
      <c r="CP2713"/>
      <c r="CU2713" s="2"/>
      <c r="CW2713"/>
      <c r="CX2713"/>
      <c r="CY2713"/>
      <c r="DD2713" s="2"/>
      <c r="DF2713"/>
      <c r="DG2713"/>
      <c r="DH2713"/>
      <c r="DM2713" s="2"/>
      <c r="DO2713"/>
      <c r="DP2713"/>
      <c r="DQ2713"/>
      <c r="DV2713" s="2"/>
      <c r="DX2713"/>
      <c r="DY2713"/>
      <c r="DZ2713"/>
      <c r="EE2713" s="2"/>
      <c r="EG2713"/>
      <c r="EH2713"/>
      <c r="EI2713"/>
      <c r="EN2713" s="2"/>
      <c r="EP2713"/>
      <c r="EQ2713"/>
      <c r="ER2713"/>
      <c r="EW2713" s="2"/>
      <c r="EY2713"/>
      <c r="EZ2713"/>
      <c r="FA2713"/>
      <c r="FF2713" s="2"/>
      <c r="FH2713"/>
      <c r="FI2713"/>
      <c r="FJ2713"/>
      <c r="FO2713" s="2"/>
      <c r="FQ2713"/>
      <c r="FR2713"/>
      <c r="FS2713"/>
      <c r="FX2713" s="2"/>
      <c r="FZ2713"/>
      <c r="GA2713"/>
      <c r="GB2713"/>
      <c r="GG2713" s="2"/>
      <c r="GI2713"/>
      <c r="GJ2713"/>
      <c r="GK2713"/>
      <c r="GP2713" s="2"/>
      <c r="GR2713"/>
      <c r="GS2713"/>
      <c r="GT2713"/>
      <c r="GY2713" s="2"/>
      <c r="HA2713"/>
      <c r="HB2713"/>
      <c r="HC2713"/>
      <c r="HH2713" s="2"/>
      <c r="HJ2713"/>
      <c r="HK2713"/>
      <c r="HL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  <c r="IP2713"/>
      <c r="IQ2713"/>
      <c r="IR2713"/>
      <c r="IS2713"/>
      <c r="IT2713"/>
      <c r="IU2713"/>
      <c r="IV2713"/>
    </row>
    <row r="2714" spans="2:256" s="1" customFormat="1">
      <c r="B2714"/>
      <c r="C2714"/>
      <c r="D2714"/>
      <c r="I2714" s="2"/>
      <c r="K2714"/>
      <c r="L2714"/>
      <c r="M2714"/>
      <c r="N2714"/>
      <c r="R2714" s="2"/>
      <c r="T2714"/>
      <c r="U2714"/>
      <c r="V2714"/>
      <c r="AA2714" s="2"/>
      <c r="AC2714"/>
      <c r="AD2714"/>
      <c r="AE2714"/>
      <c r="AJ2714" s="2"/>
      <c r="AL2714"/>
      <c r="AM2714"/>
      <c r="AN2714"/>
      <c r="AS2714" s="2"/>
      <c r="AU2714"/>
      <c r="AV2714"/>
      <c r="AW2714"/>
      <c r="BB2714" s="2"/>
      <c r="BD2714"/>
      <c r="BE2714"/>
      <c r="BF2714"/>
      <c r="BK2714" s="2"/>
      <c r="BM2714"/>
      <c r="BN2714"/>
      <c r="BO2714"/>
      <c r="BT2714" s="2"/>
      <c r="BV2714"/>
      <c r="BW2714"/>
      <c r="BX2714"/>
      <c r="CC2714" s="2"/>
      <c r="CE2714"/>
      <c r="CF2714"/>
      <c r="CG2714"/>
      <c r="CL2714" s="2"/>
      <c r="CN2714"/>
      <c r="CO2714"/>
      <c r="CP2714"/>
      <c r="CU2714" s="2"/>
      <c r="CW2714"/>
      <c r="CX2714"/>
      <c r="CY2714"/>
      <c r="DD2714" s="2"/>
      <c r="DF2714"/>
      <c r="DG2714"/>
      <c r="DH2714"/>
      <c r="DM2714" s="2"/>
      <c r="DO2714"/>
      <c r="DP2714"/>
      <c r="DQ2714"/>
      <c r="DV2714" s="2"/>
      <c r="DX2714"/>
      <c r="DY2714"/>
      <c r="DZ2714"/>
      <c r="EE2714" s="2"/>
      <c r="EG2714"/>
      <c r="EH2714"/>
      <c r="EI2714"/>
      <c r="EN2714" s="2"/>
      <c r="EP2714"/>
      <c r="EQ2714"/>
      <c r="ER2714"/>
      <c r="EW2714" s="2"/>
      <c r="EY2714"/>
      <c r="EZ2714"/>
      <c r="FA2714"/>
      <c r="FF2714" s="2"/>
      <c r="FH2714"/>
      <c r="FI2714"/>
      <c r="FJ2714"/>
      <c r="FO2714" s="2"/>
      <c r="FQ2714"/>
      <c r="FR2714"/>
      <c r="FS2714"/>
      <c r="FX2714" s="2"/>
      <c r="FZ2714"/>
      <c r="GA2714"/>
      <c r="GB2714"/>
      <c r="GG2714" s="2"/>
      <c r="GI2714"/>
      <c r="GJ2714"/>
      <c r="GK2714"/>
      <c r="GP2714" s="2"/>
      <c r="GR2714"/>
      <c r="GS2714"/>
      <c r="GT2714"/>
      <c r="GY2714" s="2"/>
      <c r="HA2714"/>
      <c r="HB2714"/>
      <c r="HC2714"/>
      <c r="HH2714" s="2"/>
      <c r="HJ2714"/>
      <c r="HK2714"/>
      <c r="HL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  <c r="IP2714"/>
      <c r="IQ2714"/>
      <c r="IR2714"/>
      <c r="IS2714"/>
      <c r="IT2714"/>
      <c r="IU2714"/>
      <c r="IV2714"/>
    </row>
    <row r="2715" spans="2:256" s="1" customFormat="1">
      <c r="B2715"/>
      <c r="C2715"/>
      <c r="D2715"/>
      <c r="I2715" s="2"/>
      <c r="K2715"/>
      <c r="L2715"/>
      <c r="M2715"/>
      <c r="N2715"/>
      <c r="R2715" s="2"/>
      <c r="T2715"/>
      <c r="U2715"/>
      <c r="V2715"/>
      <c r="AA2715" s="2"/>
      <c r="AC2715"/>
      <c r="AD2715"/>
      <c r="AE2715"/>
      <c r="AJ2715" s="2"/>
      <c r="AL2715"/>
      <c r="AM2715"/>
      <c r="AN2715"/>
      <c r="AS2715" s="2"/>
      <c r="AU2715"/>
      <c r="AV2715"/>
      <c r="AW2715"/>
      <c r="BB2715" s="2"/>
      <c r="BD2715"/>
      <c r="BE2715"/>
      <c r="BF2715"/>
      <c r="BK2715" s="2"/>
      <c r="BM2715"/>
      <c r="BN2715"/>
      <c r="BO2715"/>
      <c r="BT2715" s="2"/>
      <c r="BV2715"/>
      <c r="BW2715"/>
      <c r="BX2715"/>
      <c r="CC2715" s="2"/>
      <c r="CE2715"/>
      <c r="CF2715"/>
      <c r="CG2715"/>
      <c r="CL2715" s="2"/>
      <c r="CN2715"/>
      <c r="CO2715"/>
      <c r="CP2715"/>
      <c r="CU2715" s="2"/>
      <c r="CW2715"/>
      <c r="CX2715"/>
      <c r="CY2715"/>
      <c r="DD2715" s="2"/>
      <c r="DF2715"/>
      <c r="DG2715"/>
      <c r="DH2715"/>
      <c r="DM2715" s="2"/>
      <c r="DO2715"/>
      <c r="DP2715"/>
      <c r="DQ2715"/>
      <c r="DV2715" s="2"/>
      <c r="DX2715"/>
      <c r="DY2715"/>
      <c r="DZ2715"/>
      <c r="EE2715" s="2"/>
      <c r="EG2715"/>
      <c r="EH2715"/>
      <c r="EI2715"/>
      <c r="EN2715" s="2"/>
      <c r="EP2715"/>
      <c r="EQ2715"/>
      <c r="ER2715"/>
      <c r="EW2715" s="2"/>
      <c r="EY2715"/>
      <c r="EZ2715"/>
      <c r="FA2715"/>
      <c r="FF2715" s="2"/>
      <c r="FH2715"/>
      <c r="FI2715"/>
      <c r="FJ2715"/>
      <c r="FO2715" s="2"/>
      <c r="FQ2715"/>
      <c r="FR2715"/>
      <c r="FS2715"/>
      <c r="FX2715" s="2"/>
      <c r="FZ2715"/>
      <c r="GA2715"/>
      <c r="GB2715"/>
      <c r="GG2715" s="2"/>
      <c r="GI2715"/>
      <c r="GJ2715"/>
      <c r="GK2715"/>
      <c r="GP2715" s="2"/>
      <c r="GR2715"/>
      <c r="GS2715"/>
      <c r="GT2715"/>
      <c r="GY2715" s="2"/>
      <c r="HA2715"/>
      <c r="HB2715"/>
      <c r="HC2715"/>
      <c r="HH2715" s="2"/>
      <c r="HJ2715"/>
      <c r="HK2715"/>
      <c r="HL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  <c r="IP2715"/>
      <c r="IQ2715"/>
      <c r="IR2715"/>
      <c r="IS2715"/>
      <c r="IT2715"/>
      <c r="IU2715"/>
      <c r="IV2715"/>
    </row>
    <row r="2716" spans="2:256" s="1" customFormat="1">
      <c r="B2716"/>
      <c r="C2716"/>
      <c r="D2716"/>
      <c r="I2716" s="2"/>
      <c r="K2716"/>
      <c r="L2716"/>
      <c r="M2716"/>
      <c r="N2716"/>
      <c r="R2716" s="2"/>
      <c r="T2716"/>
      <c r="U2716"/>
      <c r="V2716"/>
      <c r="AA2716" s="2"/>
      <c r="AC2716"/>
      <c r="AD2716"/>
      <c r="AE2716"/>
      <c r="AJ2716" s="2"/>
      <c r="AL2716"/>
      <c r="AM2716"/>
      <c r="AN2716"/>
      <c r="AS2716" s="2"/>
      <c r="AU2716"/>
      <c r="AV2716"/>
      <c r="AW2716"/>
      <c r="BB2716" s="2"/>
      <c r="BD2716"/>
      <c r="BE2716"/>
      <c r="BF2716"/>
      <c r="BK2716" s="2"/>
      <c r="BM2716"/>
      <c r="BN2716"/>
      <c r="BO2716"/>
      <c r="BT2716" s="2"/>
      <c r="BV2716"/>
      <c r="BW2716"/>
      <c r="BX2716"/>
      <c r="CC2716" s="2"/>
      <c r="CE2716"/>
      <c r="CF2716"/>
      <c r="CG2716"/>
      <c r="CL2716" s="2"/>
      <c r="CN2716"/>
      <c r="CO2716"/>
      <c r="CP2716"/>
      <c r="CU2716" s="2"/>
      <c r="CW2716"/>
      <c r="CX2716"/>
      <c r="CY2716"/>
      <c r="DD2716" s="2"/>
      <c r="DF2716"/>
      <c r="DG2716"/>
      <c r="DH2716"/>
      <c r="DM2716" s="2"/>
      <c r="DO2716"/>
      <c r="DP2716"/>
      <c r="DQ2716"/>
      <c r="DV2716" s="2"/>
      <c r="DX2716"/>
      <c r="DY2716"/>
      <c r="DZ2716"/>
      <c r="EE2716" s="2"/>
      <c r="EG2716"/>
      <c r="EH2716"/>
      <c r="EI2716"/>
      <c r="EN2716" s="2"/>
      <c r="EP2716"/>
      <c r="EQ2716"/>
      <c r="ER2716"/>
      <c r="EW2716" s="2"/>
      <c r="EY2716"/>
      <c r="EZ2716"/>
      <c r="FA2716"/>
      <c r="FF2716" s="2"/>
      <c r="FH2716"/>
      <c r="FI2716"/>
      <c r="FJ2716"/>
      <c r="FO2716" s="2"/>
      <c r="FQ2716"/>
      <c r="FR2716"/>
      <c r="FS2716"/>
      <c r="FX2716" s="2"/>
      <c r="FZ2716"/>
      <c r="GA2716"/>
      <c r="GB2716"/>
      <c r="GG2716" s="2"/>
      <c r="GI2716"/>
      <c r="GJ2716"/>
      <c r="GK2716"/>
      <c r="GP2716" s="2"/>
      <c r="GR2716"/>
      <c r="GS2716"/>
      <c r="GT2716"/>
      <c r="GY2716" s="2"/>
      <c r="HA2716"/>
      <c r="HB2716"/>
      <c r="HC2716"/>
      <c r="HH2716" s="2"/>
      <c r="HJ2716"/>
      <c r="HK2716"/>
      <c r="HL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  <c r="IP2716"/>
      <c r="IQ2716"/>
      <c r="IR2716"/>
      <c r="IS2716"/>
      <c r="IT2716"/>
      <c r="IU2716"/>
      <c r="IV2716"/>
    </row>
    <row r="2717" spans="2:256" s="1" customFormat="1">
      <c r="B2717"/>
      <c r="C2717"/>
      <c r="D2717"/>
      <c r="I2717" s="2"/>
      <c r="K2717"/>
      <c r="L2717"/>
      <c r="M2717"/>
      <c r="N2717"/>
      <c r="R2717" s="2"/>
      <c r="T2717"/>
      <c r="U2717"/>
      <c r="V2717"/>
      <c r="AA2717" s="2"/>
      <c r="AC2717"/>
      <c r="AD2717"/>
      <c r="AE2717"/>
      <c r="AJ2717" s="2"/>
      <c r="AL2717"/>
      <c r="AM2717"/>
      <c r="AN2717"/>
      <c r="AS2717" s="2"/>
      <c r="AU2717"/>
      <c r="AV2717"/>
      <c r="AW2717"/>
      <c r="BB2717" s="2"/>
      <c r="BD2717"/>
      <c r="BE2717"/>
      <c r="BF2717"/>
      <c r="BK2717" s="2"/>
      <c r="BM2717"/>
      <c r="BN2717"/>
      <c r="BO2717"/>
      <c r="BT2717" s="2"/>
      <c r="BV2717"/>
      <c r="BW2717"/>
      <c r="BX2717"/>
      <c r="CC2717" s="2"/>
      <c r="CE2717"/>
      <c r="CF2717"/>
      <c r="CG2717"/>
      <c r="CL2717" s="2"/>
      <c r="CN2717"/>
      <c r="CO2717"/>
      <c r="CP2717"/>
      <c r="CU2717" s="2"/>
      <c r="CW2717"/>
      <c r="CX2717"/>
      <c r="CY2717"/>
      <c r="DD2717" s="2"/>
      <c r="DF2717"/>
      <c r="DG2717"/>
      <c r="DH2717"/>
      <c r="DM2717" s="2"/>
      <c r="DO2717"/>
      <c r="DP2717"/>
      <c r="DQ2717"/>
      <c r="DV2717" s="2"/>
      <c r="DX2717"/>
      <c r="DY2717"/>
      <c r="DZ2717"/>
      <c r="EE2717" s="2"/>
      <c r="EG2717"/>
      <c r="EH2717"/>
      <c r="EI2717"/>
      <c r="EN2717" s="2"/>
      <c r="EP2717"/>
      <c r="EQ2717"/>
      <c r="ER2717"/>
      <c r="EW2717" s="2"/>
      <c r="EY2717"/>
      <c r="EZ2717"/>
      <c r="FA2717"/>
      <c r="FF2717" s="2"/>
      <c r="FH2717"/>
      <c r="FI2717"/>
      <c r="FJ2717"/>
      <c r="FO2717" s="2"/>
      <c r="FQ2717"/>
      <c r="FR2717"/>
      <c r="FS2717"/>
      <c r="FX2717" s="2"/>
      <c r="FZ2717"/>
      <c r="GA2717"/>
      <c r="GB2717"/>
      <c r="GG2717" s="2"/>
      <c r="GI2717"/>
      <c r="GJ2717"/>
      <c r="GK2717"/>
      <c r="GP2717" s="2"/>
      <c r="GR2717"/>
      <c r="GS2717"/>
      <c r="GT2717"/>
      <c r="GY2717" s="2"/>
      <c r="HA2717"/>
      <c r="HB2717"/>
      <c r="HC2717"/>
      <c r="HH2717" s="2"/>
      <c r="HJ2717"/>
      <c r="HK2717"/>
      <c r="HL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  <c r="IP2717"/>
      <c r="IQ2717"/>
      <c r="IR2717"/>
      <c r="IS2717"/>
      <c r="IT2717"/>
      <c r="IU2717"/>
      <c r="IV2717"/>
    </row>
    <row r="2718" spans="2:256" s="1" customFormat="1">
      <c r="B2718"/>
      <c r="C2718"/>
      <c r="D2718"/>
      <c r="I2718" s="2"/>
      <c r="K2718"/>
      <c r="L2718"/>
      <c r="M2718"/>
      <c r="N2718"/>
      <c r="R2718" s="2"/>
      <c r="T2718"/>
      <c r="U2718"/>
      <c r="V2718"/>
      <c r="AA2718" s="2"/>
      <c r="AC2718"/>
      <c r="AD2718"/>
      <c r="AE2718"/>
      <c r="AJ2718" s="2"/>
      <c r="AL2718"/>
      <c r="AM2718"/>
      <c r="AN2718"/>
      <c r="AS2718" s="2"/>
      <c r="AU2718"/>
      <c r="AV2718"/>
      <c r="AW2718"/>
      <c r="BB2718" s="2"/>
      <c r="BD2718"/>
      <c r="BE2718"/>
      <c r="BF2718"/>
      <c r="BK2718" s="2"/>
      <c r="BM2718"/>
      <c r="BN2718"/>
      <c r="BO2718"/>
      <c r="BT2718" s="2"/>
      <c r="BV2718"/>
      <c r="BW2718"/>
      <c r="BX2718"/>
      <c r="CC2718" s="2"/>
      <c r="CE2718"/>
      <c r="CF2718"/>
      <c r="CG2718"/>
      <c r="CL2718" s="2"/>
      <c r="CN2718"/>
      <c r="CO2718"/>
      <c r="CP2718"/>
      <c r="CU2718" s="2"/>
      <c r="CW2718"/>
      <c r="CX2718"/>
      <c r="CY2718"/>
      <c r="DD2718" s="2"/>
      <c r="DF2718"/>
      <c r="DG2718"/>
      <c r="DH2718"/>
      <c r="DM2718" s="2"/>
      <c r="DO2718"/>
      <c r="DP2718"/>
      <c r="DQ2718"/>
      <c r="DV2718" s="2"/>
      <c r="DX2718"/>
      <c r="DY2718"/>
      <c r="DZ2718"/>
      <c r="EE2718" s="2"/>
      <c r="EG2718"/>
      <c r="EH2718"/>
      <c r="EI2718"/>
      <c r="EN2718" s="2"/>
      <c r="EP2718"/>
      <c r="EQ2718"/>
      <c r="ER2718"/>
      <c r="EW2718" s="2"/>
      <c r="EY2718"/>
      <c r="EZ2718"/>
      <c r="FA2718"/>
      <c r="FF2718" s="2"/>
      <c r="FH2718"/>
      <c r="FI2718"/>
      <c r="FJ2718"/>
      <c r="FO2718" s="2"/>
      <c r="FQ2718"/>
      <c r="FR2718"/>
      <c r="FS2718"/>
      <c r="FX2718" s="2"/>
      <c r="FZ2718"/>
      <c r="GA2718"/>
      <c r="GB2718"/>
      <c r="GG2718" s="2"/>
      <c r="GI2718"/>
      <c r="GJ2718"/>
      <c r="GK2718"/>
      <c r="GP2718" s="2"/>
      <c r="GR2718"/>
      <c r="GS2718"/>
      <c r="GT2718"/>
      <c r="GY2718" s="2"/>
      <c r="HA2718"/>
      <c r="HB2718"/>
      <c r="HC2718"/>
      <c r="HH2718" s="2"/>
      <c r="HJ2718"/>
      <c r="HK2718"/>
      <c r="HL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  <c r="IP2718"/>
      <c r="IQ2718"/>
      <c r="IR2718"/>
      <c r="IS2718"/>
      <c r="IT2718"/>
      <c r="IU2718"/>
      <c r="IV2718"/>
    </row>
    <row r="2719" spans="2:256" s="1" customFormat="1">
      <c r="B2719"/>
      <c r="C2719"/>
      <c r="D2719"/>
      <c r="I2719" s="2"/>
      <c r="K2719"/>
      <c r="L2719"/>
      <c r="M2719"/>
      <c r="N2719"/>
      <c r="R2719" s="2"/>
      <c r="T2719"/>
      <c r="U2719"/>
      <c r="V2719"/>
      <c r="AA2719" s="2"/>
      <c r="AC2719"/>
      <c r="AD2719"/>
      <c r="AE2719"/>
      <c r="AJ2719" s="2"/>
      <c r="AL2719"/>
      <c r="AM2719"/>
      <c r="AN2719"/>
      <c r="AS2719" s="2"/>
      <c r="AU2719"/>
      <c r="AV2719"/>
      <c r="AW2719"/>
      <c r="BB2719" s="2"/>
      <c r="BD2719"/>
      <c r="BE2719"/>
      <c r="BF2719"/>
      <c r="BK2719" s="2"/>
      <c r="BM2719"/>
      <c r="BN2719"/>
      <c r="BO2719"/>
      <c r="BT2719" s="2"/>
      <c r="BV2719"/>
      <c r="BW2719"/>
      <c r="BX2719"/>
      <c r="CC2719" s="2"/>
      <c r="CE2719"/>
      <c r="CF2719"/>
      <c r="CG2719"/>
      <c r="CL2719" s="2"/>
      <c r="CN2719"/>
      <c r="CO2719"/>
      <c r="CP2719"/>
      <c r="CU2719" s="2"/>
      <c r="CW2719"/>
      <c r="CX2719"/>
      <c r="CY2719"/>
      <c r="DD2719" s="2"/>
      <c r="DF2719"/>
      <c r="DG2719"/>
      <c r="DH2719"/>
      <c r="DM2719" s="2"/>
      <c r="DO2719"/>
      <c r="DP2719"/>
      <c r="DQ2719"/>
      <c r="DV2719" s="2"/>
      <c r="DX2719"/>
      <c r="DY2719"/>
      <c r="DZ2719"/>
      <c r="EE2719" s="2"/>
      <c r="EG2719"/>
      <c r="EH2719"/>
      <c r="EI2719"/>
      <c r="EN2719" s="2"/>
      <c r="EP2719"/>
      <c r="EQ2719"/>
      <c r="ER2719"/>
      <c r="EW2719" s="2"/>
      <c r="EY2719"/>
      <c r="EZ2719"/>
      <c r="FA2719"/>
      <c r="FF2719" s="2"/>
      <c r="FH2719"/>
      <c r="FI2719"/>
      <c r="FJ2719"/>
      <c r="FO2719" s="2"/>
      <c r="FQ2719"/>
      <c r="FR2719"/>
      <c r="FS2719"/>
      <c r="FX2719" s="2"/>
      <c r="FZ2719"/>
      <c r="GA2719"/>
      <c r="GB2719"/>
      <c r="GG2719" s="2"/>
      <c r="GI2719"/>
      <c r="GJ2719"/>
      <c r="GK2719"/>
      <c r="GP2719" s="2"/>
      <c r="GR2719"/>
      <c r="GS2719"/>
      <c r="GT2719"/>
      <c r="GY2719" s="2"/>
      <c r="HA2719"/>
      <c r="HB2719"/>
      <c r="HC2719"/>
      <c r="HH2719" s="2"/>
      <c r="HJ2719"/>
      <c r="HK2719"/>
      <c r="HL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  <c r="IP2719"/>
      <c r="IQ2719"/>
      <c r="IR2719"/>
      <c r="IS2719"/>
      <c r="IT2719"/>
      <c r="IU2719"/>
      <c r="IV2719"/>
    </row>
    <row r="2720" spans="2:256" s="1" customFormat="1">
      <c r="B2720"/>
      <c r="C2720"/>
      <c r="D2720"/>
      <c r="I2720" s="2"/>
      <c r="K2720"/>
      <c r="L2720"/>
      <c r="M2720"/>
      <c r="N2720"/>
      <c r="R2720" s="2"/>
      <c r="T2720"/>
      <c r="U2720"/>
      <c r="V2720"/>
      <c r="AA2720" s="2"/>
      <c r="AC2720"/>
      <c r="AD2720"/>
      <c r="AE2720"/>
      <c r="AJ2720" s="2"/>
      <c r="AL2720"/>
      <c r="AM2720"/>
      <c r="AN2720"/>
      <c r="AS2720" s="2"/>
      <c r="AU2720"/>
      <c r="AV2720"/>
      <c r="AW2720"/>
      <c r="BB2720" s="2"/>
      <c r="BD2720"/>
      <c r="BE2720"/>
      <c r="BF2720"/>
      <c r="BK2720" s="2"/>
      <c r="BM2720"/>
      <c r="BN2720"/>
      <c r="BO2720"/>
      <c r="BT2720" s="2"/>
      <c r="BV2720"/>
      <c r="BW2720"/>
      <c r="BX2720"/>
      <c r="CC2720" s="2"/>
      <c r="CE2720"/>
      <c r="CF2720"/>
      <c r="CG2720"/>
      <c r="CL2720" s="2"/>
      <c r="CN2720"/>
      <c r="CO2720"/>
      <c r="CP2720"/>
      <c r="CU2720" s="2"/>
      <c r="CW2720"/>
      <c r="CX2720"/>
      <c r="CY2720"/>
      <c r="DD2720" s="2"/>
      <c r="DF2720"/>
      <c r="DG2720"/>
      <c r="DH2720"/>
      <c r="DM2720" s="2"/>
      <c r="DO2720"/>
      <c r="DP2720"/>
      <c r="DQ2720"/>
      <c r="DV2720" s="2"/>
      <c r="DX2720"/>
      <c r="DY2720"/>
      <c r="DZ2720"/>
      <c r="EE2720" s="2"/>
      <c r="EG2720"/>
      <c r="EH2720"/>
      <c r="EI2720"/>
      <c r="EN2720" s="2"/>
      <c r="EP2720"/>
      <c r="EQ2720"/>
      <c r="ER2720"/>
      <c r="EW2720" s="2"/>
      <c r="EY2720"/>
      <c r="EZ2720"/>
      <c r="FA2720"/>
      <c r="FF2720" s="2"/>
      <c r="FH2720"/>
      <c r="FI2720"/>
      <c r="FJ2720"/>
      <c r="FO2720" s="2"/>
      <c r="FQ2720"/>
      <c r="FR2720"/>
      <c r="FS2720"/>
      <c r="FX2720" s="2"/>
      <c r="FZ2720"/>
      <c r="GA2720"/>
      <c r="GB2720"/>
      <c r="GG2720" s="2"/>
      <c r="GI2720"/>
      <c r="GJ2720"/>
      <c r="GK2720"/>
      <c r="GP2720" s="2"/>
      <c r="GR2720"/>
      <c r="GS2720"/>
      <c r="GT2720"/>
      <c r="GY2720" s="2"/>
      <c r="HA2720"/>
      <c r="HB2720"/>
      <c r="HC2720"/>
      <c r="HH2720" s="2"/>
      <c r="HJ2720"/>
      <c r="HK2720"/>
      <c r="HL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  <c r="IP2720"/>
      <c r="IQ2720"/>
      <c r="IR2720"/>
      <c r="IS2720"/>
      <c r="IT2720"/>
      <c r="IU2720"/>
      <c r="IV2720"/>
    </row>
    <row r="2721" spans="2:256" s="1" customFormat="1">
      <c r="B2721"/>
      <c r="C2721"/>
      <c r="D2721"/>
      <c r="I2721" s="2"/>
      <c r="K2721"/>
      <c r="L2721"/>
      <c r="M2721"/>
      <c r="N2721"/>
      <c r="R2721" s="2"/>
      <c r="T2721"/>
      <c r="U2721"/>
      <c r="V2721"/>
      <c r="AA2721" s="2"/>
      <c r="AC2721"/>
      <c r="AD2721"/>
      <c r="AE2721"/>
      <c r="AJ2721" s="2"/>
      <c r="AL2721"/>
      <c r="AM2721"/>
      <c r="AN2721"/>
      <c r="AS2721" s="2"/>
      <c r="AU2721"/>
      <c r="AV2721"/>
      <c r="AW2721"/>
      <c r="BB2721" s="2"/>
      <c r="BD2721"/>
      <c r="BE2721"/>
      <c r="BF2721"/>
      <c r="BK2721" s="2"/>
      <c r="BM2721"/>
      <c r="BN2721"/>
      <c r="BO2721"/>
      <c r="BT2721" s="2"/>
      <c r="BV2721"/>
      <c r="BW2721"/>
      <c r="BX2721"/>
      <c r="CC2721" s="2"/>
      <c r="CE2721"/>
      <c r="CF2721"/>
      <c r="CG2721"/>
      <c r="CL2721" s="2"/>
      <c r="CN2721"/>
      <c r="CO2721"/>
      <c r="CP2721"/>
      <c r="CU2721" s="2"/>
      <c r="CW2721"/>
      <c r="CX2721"/>
      <c r="CY2721"/>
      <c r="DD2721" s="2"/>
      <c r="DF2721"/>
      <c r="DG2721"/>
      <c r="DH2721"/>
      <c r="DM2721" s="2"/>
      <c r="DO2721"/>
      <c r="DP2721"/>
      <c r="DQ2721"/>
      <c r="DV2721" s="2"/>
      <c r="DX2721"/>
      <c r="DY2721"/>
      <c r="DZ2721"/>
      <c r="EE2721" s="2"/>
      <c r="EG2721"/>
      <c r="EH2721"/>
      <c r="EI2721"/>
      <c r="EN2721" s="2"/>
      <c r="EP2721"/>
      <c r="EQ2721"/>
      <c r="ER2721"/>
      <c r="EW2721" s="2"/>
      <c r="EY2721"/>
      <c r="EZ2721"/>
      <c r="FA2721"/>
      <c r="FF2721" s="2"/>
      <c r="FH2721"/>
      <c r="FI2721"/>
      <c r="FJ2721"/>
      <c r="FO2721" s="2"/>
      <c r="FQ2721"/>
      <c r="FR2721"/>
      <c r="FS2721"/>
      <c r="FX2721" s="2"/>
      <c r="FZ2721"/>
      <c r="GA2721"/>
      <c r="GB2721"/>
      <c r="GG2721" s="2"/>
      <c r="GI2721"/>
      <c r="GJ2721"/>
      <c r="GK2721"/>
      <c r="GP2721" s="2"/>
      <c r="GR2721"/>
      <c r="GS2721"/>
      <c r="GT2721"/>
      <c r="GY2721" s="2"/>
      <c r="HA2721"/>
      <c r="HB2721"/>
      <c r="HC2721"/>
      <c r="HH2721" s="2"/>
      <c r="HJ2721"/>
      <c r="HK2721"/>
      <c r="HL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  <c r="IP2721"/>
      <c r="IQ2721"/>
      <c r="IR2721"/>
      <c r="IS2721"/>
      <c r="IT2721"/>
      <c r="IU2721"/>
      <c r="IV2721"/>
    </row>
    <row r="2722" spans="2:256" s="1" customFormat="1">
      <c r="B2722"/>
      <c r="C2722"/>
      <c r="D2722"/>
      <c r="I2722" s="2"/>
      <c r="K2722"/>
      <c r="L2722"/>
      <c r="M2722"/>
      <c r="N2722"/>
      <c r="R2722" s="2"/>
      <c r="T2722"/>
      <c r="U2722"/>
      <c r="V2722"/>
      <c r="AA2722" s="2"/>
      <c r="AC2722"/>
      <c r="AD2722"/>
      <c r="AE2722"/>
      <c r="AJ2722" s="2"/>
      <c r="AL2722"/>
      <c r="AM2722"/>
      <c r="AN2722"/>
      <c r="AS2722" s="2"/>
      <c r="AU2722"/>
      <c r="AV2722"/>
      <c r="AW2722"/>
      <c r="BB2722" s="2"/>
      <c r="BD2722"/>
      <c r="BE2722"/>
      <c r="BF2722"/>
      <c r="BK2722" s="2"/>
      <c r="BM2722"/>
      <c r="BN2722"/>
      <c r="BO2722"/>
      <c r="BT2722" s="2"/>
      <c r="BV2722"/>
      <c r="BW2722"/>
      <c r="BX2722"/>
      <c r="CC2722" s="2"/>
      <c r="CE2722"/>
      <c r="CF2722"/>
      <c r="CG2722"/>
      <c r="CL2722" s="2"/>
      <c r="CN2722"/>
      <c r="CO2722"/>
      <c r="CP2722"/>
      <c r="CU2722" s="2"/>
      <c r="CW2722"/>
      <c r="CX2722"/>
      <c r="CY2722"/>
      <c r="DD2722" s="2"/>
      <c r="DF2722"/>
      <c r="DG2722"/>
      <c r="DH2722"/>
      <c r="DM2722" s="2"/>
      <c r="DO2722"/>
      <c r="DP2722"/>
      <c r="DQ2722"/>
      <c r="DV2722" s="2"/>
      <c r="DX2722"/>
      <c r="DY2722"/>
      <c r="DZ2722"/>
      <c r="EE2722" s="2"/>
      <c r="EG2722"/>
      <c r="EH2722"/>
      <c r="EI2722"/>
      <c r="EN2722" s="2"/>
      <c r="EP2722"/>
      <c r="EQ2722"/>
      <c r="ER2722"/>
      <c r="EW2722" s="2"/>
      <c r="EY2722"/>
      <c r="EZ2722"/>
      <c r="FA2722"/>
      <c r="FF2722" s="2"/>
      <c r="FH2722"/>
      <c r="FI2722"/>
      <c r="FJ2722"/>
      <c r="FO2722" s="2"/>
      <c r="FQ2722"/>
      <c r="FR2722"/>
      <c r="FS2722"/>
      <c r="FX2722" s="2"/>
      <c r="FZ2722"/>
      <c r="GA2722"/>
      <c r="GB2722"/>
      <c r="GG2722" s="2"/>
      <c r="GI2722"/>
      <c r="GJ2722"/>
      <c r="GK2722"/>
      <c r="GP2722" s="2"/>
      <c r="GR2722"/>
      <c r="GS2722"/>
      <c r="GT2722"/>
      <c r="GY2722" s="2"/>
      <c r="HA2722"/>
      <c r="HB2722"/>
      <c r="HC2722"/>
      <c r="HH2722" s="2"/>
      <c r="HJ2722"/>
      <c r="HK2722"/>
      <c r="HL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  <c r="IP2722"/>
      <c r="IQ2722"/>
      <c r="IR2722"/>
      <c r="IS2722"/>
      <c r="IT2722"/>
      <c r="IU2722"/>
      <c r="IV2722"/>
    </row>
    <row r="2723" spans="2:256" s="1" customFormat="1">
      <c r="B2723"/>
      <c r="C2723"/>
      <c r="D2723"/>
      <c r="I2723" s="2"/>
      <c r="K2723"/>
      <c r="L2723"/>
      <c r="M2723"/>
      <c r="N2723"/>
      <c r="R2723" s="2"/>
      <c r="T2723"/>
      <c r="U2723"/>
      <c r="V2723"/>
      <c r="AA2723" s="2"/>
      <c r="AC2723"/>
      <c r="AD2723"/>
      <c r="AE2723"/>
      <c r="AJ2723" s="2"/>
      <c r="AL2723"/>
      <c r="AM2723"/>
      <c r="AN2723"/>
      <c r="AS2723" s="2"/>
      <c r="AU2723"/>
      <c r="AV2723"/>
      <c r="AW2723"/>
      <c r="BB2723" s="2"/>
      <c r="BD2723"/>
      <c r="BE2723"/>
      <c r="BF2723"/>
      <c r="BK2723" s="2"/>
      <c r="BM2723"/>
      <c r="BN2723"/>
      <c r="BO2723"/>
      <c r="BT2723" s="2"/>
      <c r="BV2723"/>
      <c r="BW2723"/>
      <c r="BX2723"/>
      <c r="CC2723" s="2"/>
      <c r="CE2723"/>
      <c r="CF2723"/>
      <c r="CG2723"/>
      <c r="CL2723" s="2"/>
      <c r="CN2723"/>
      <c r="CO2723"/>
      <c r="CP2723"/>
      <c r="CU2723" s="2"/>
      <c r="CW2723"/>
      <c r="CX2723"/>
      <c r="CY2723"/>
      <c r="DD2723" s="2"/>
      <c r="DF2723"/>
      <c r="DG2723"/>
      <c r="DH2723"/>
      <c r="DM2723" s="2"/>
      <c r="DO2723"/>
      <c r="DP2723"/>
      <c r="DQ2723"/>
      <c r="DV2723" s="2"/>
      <c r="DX2723"/>
      <c r="DY2723"/>
      <c r="DZ2723"/>
      <c r="EE2723" s="2"/>
      <c r="EG2723"/>
      <c r="EH2723"/>
      <c r="EI2723"/>
      <c r="EN2723" s="2"/>
      <c r="EP2723"/>
      <c r="EQ2723"/>
      <c r="ER2723"/>
      <c r="EW2723" s="2"/>
      <c r="EY2723"/>
      <c r="EZ2723"/>
      <c r="FA2723"/>
      <c r="FF2723" s="2"/>
      <c r="FH2723"/>
      <c r="FI2723"/>
      <c r="FJ2723"/>
      <c r="FO2723" s="2"/>
      <c r="FQ2723"/>
      <c r="FR2723"/>
      <c r="FS2723"/>
      <c r="FX2723" s="2"/>
      <c r="FZ2723"/>
      <c r="GA2723"/>
      <c r="GB2723"/>
      <c r="GG2723" s="2"/>
      <c r="GI2723"/>
      <c r="GJ2723"/>
      <c r="GK2723"/>
      <c r="GP2723" s="2"/>
      <c r="GR2723"/>
      <c r="GS2723"/>
      <c r="GT2723"/>
      <c r="GY2723" s="2"/>
      <c r="HA2723"/>
      <c r="HB2723"/>
      <c r="HC2723"/>
      <c r="HH2723" s="2"/>
      <c r="HJ2723"/>
      <c r="HK2723"/>
      <c r="HL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  <c r="IP2723"/>
      <c r="IQ2723"/>
      <c r="IR2723"/>
      <c r="IS2723"/>
      <c r="IT2723"/>
      <c r="IU2723"/>
      <c r="IV2723"/>
    </row>
    <row r="2724" spans="2:256" s="1" customFormat="1">
      <c r="B2724"/>
      <c r="C2724"/>
      <c r="D2724"/>
      <c r="I2724" s="2"/>
      <c r="K2724"/>
      <c r="L2724"/>
      <c r="M2724"/>
      <c r="N2724"/>
      <c r="R2724" s="2"/>
      <c r="T2724"/>
      <c r="U2724"/>
      <c r="V2724"/>
      <c r="AA2724" s="2"/>
      <c r="AC2724"/>
      <c r="AD2724"/>
      <c r="AE2724"/>
      <c r="AJ2724" s="2"/>
      <c r="AL2724"/>
      <c r="AM2724"/>
      <c r="AN2724"/>
      <c r="AS2724" s="2"/>
      <c r="AU2724"/>
      <c r="AV2724"/>
      <c r="AW2724"/>
      <c r="BB2724" s="2"/>
      <c r="BD2724"/>
      <c r="BE2724"/>
      <c r="BF2724"/>
      <c r="BK2724" s="2"/>
      <c r="BM2724"/>
      <c r="BN2724"/>
      <c r="BO2724"/>
      <c r="BT2724" s="2"/>
      <c r="BV2724"/>
      <c r="BW2724"/>
      <c r="BX2724"/>
      <c r="CC2724" s="2"/>
      <c r="CE2724"/>
      <c r="CF2724"/>
      <c r="CG2724"/>
      <c r="CL2724" s="2"/>
      <c r="CN2724"/>
      <c r="CO2724"/>
      <c r="CP2724"/>
      <c r="CU2724" s="2"/>
      <c r="CW2724"/>
      <c r="CX2724"/>
      <c r="CY2724"/>
      <c r="DD2724" s="2"/>
      <c r="DF2724"/>
      <c r="DG2724"/>
      <c r="DH2724"/>
      <c r="DM2724" s="2"/>
      <c r="DO2724"/>
      <c r="DP2724"/>
      <c r="DQ2724"/>
      <c r="DV2724" s="2"/>
      <c r="DX2724"/>
      <c r="DY2724"/>
      <c r="DZ2724"/>
      <c r="EE2724" s="2"/>
      <c r="EG2724"/>
      <c r="EH2724"/>
      <c r="EI2724"/>
      <c r="EN2724" s="2"/>
      <c r="EP2724"/>
      <c r="EQ2724"/>
      <c r="ER2724"/>
      <c r="EW2724" s="2"/>
      <c r="EY2724"/>
      <c r="EZ2724"/>
      <c r="FA2724"/>
      <c r="FF2724" s="2"/>
      <c r="FH2724"/>
      <c r="FI2724"/>
      <c r="FJ2724"/>
      <c r="FO2724" s="2"/>
      <c r="FQ2724"/>
      <c r="FR2724"/>
      <c r="FS2724"/>
      <c r="FX2724" s="2"/>
      <c r="FZ2724"/>
      <c r="GA2724"/>
      <c r="GB2724"/>
      <c r="GG2724" s="2"/>
      <c r="GI2724"/>
      <c r="GJ2724"/>
      <c r="GK2724"/>
      <c r="GP2724" s="2"/>
      <c r="GR2724"/>
      <c r="GS2724"/>
      <c r="GT2724"/>
      <c r="GY2724" s="2"/>
      <c r="HA2724"/>
      <c r="HB2724"/>
      <c r="HC2724"/>
      <c r="HH2724" s="2"/>
      <c r="HJ2724"/>
      <c r="HK2724"/>
      <c r="HL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  <c r="IP2724"/>
      <c r="IQ2724"/>
      <c r="IR2724"/>
      <c r="IS2724"/>
      <c r="IT2724"/>
      <c r="IU2724"/>
      <c r="IV2724"/>
    </row>
    <row r="2725" spans="2:256" s="1" customFormat="1">
      <c r="B2725"/>
      <c r="C2725"/>
      <c r="D2725"/>
      <c r="I2725" s="2"/>
      <c r="K2725"/>
      <c r="L2725"/>
      <c r="M2725"/>
      <c r="N2725"/>
      <c r="R2725" s="2"/>
      <c r="T2725"/>
      <c r="U2725"/>
      <c r="V2725"/>
      <c r="AA2725" s="2"/>
      <c r="AC2725"/>
      <c r="AD2725"/>
      <c r="AE2725"/>
      <c r="AJ2725" s="2"/>
      <c r="AL2725"/>
      <c r="AM2725"/>
      <c r="AN2725"/>
      <c r="AS2725" s="2"/>
      <c r="AU2725"/>
      <c r="AV2725"/>
      <c r="AW2725"/>
      <c r="BB2725" s="2"/>
      <c r="BD2725"/>
      <c r="BE2725"/>
      <c r="BF2725"/>
      <c r="BK2725" s="2"/>
      <c r="BM2725"/>
      <c r="BN2725"/>
      <c r="BO2725"/>
      <c r="BT2725" s="2"/>
      <c r="BV2725"/>
      <c r="BW2725"/>
      <c r="BX2725"/>
      <c r="CC2725" s="2"/>
      <c r="CE2725"/>
      <c r="CF2725"/>
      <c r="CG2725"/>
      <c r="CL2725" s="2"/>
      <c r="CN2725"/>
      <c r="CO2725"/>
      <c r="CP2725"/>
      <c r="CU2725" s="2"/>
      <c r="CW2725"/>
      <c r="CX2725"/>
      <c r="CY2725"/>
      <c r="DD2725" s="2"/>
      <c r="DF2725"/>
      <c r="DG2725"/>
      <c r="DH2725"/>
      <c r="DM2725" s="2"/>
      <c r="DO2725"/>
      <c r="DP2725"/>
      <c r="DQ2725"/>
      <c r="DV2725" s="2"/>
      <c r="DX2725"/>
      <c r="DY2725"/>
      <c r="DZ2725"/>
      <c r="EE2725" s="2"/>
      <c r="EG2725"/>
      <c r="EH2725"/>
      <c r="EI2725"/>
      <c r="EN2725" s="2"/>
      <c r="EP2725"/>
      <c r="EQ2725"/>
      <c r="ER2725"/>
      <c r="EW2725" s="2"/>
      <c r="EY2725"/>
      <c r="EZ2725"/>
      <c r="FA2725"/>
      <c r="FF2725" s="2"/>
      <c r="FH2725"/>
      <c r="FI2725"/>
      <c r="FJ2725"/>
      <c r="FO2725" s="2"/>
      <c r="FQ2725"/>
      <c r="FR2725"/>
      <c r="FS2725"/>
      <c r="FX2725" s="2"/>
      <c r="FZ2725"/>
      <c r="GA2725"/>
      <c r="GB2725"/>
      <c r="GG2725" s="2"/>
      <c r="GI2725"/>
      <c r="GJ2725"/>
      <c r="GK2725"/>
      <c r="GP2725" s="2"/>
      <c r="GR2725"/>
      <c r="GS2725"/>
      <c r="GT2725"/>
      <c r="GY2725" s="2"/>
      <c r="HA2725"/>
      <c r="HB2725"/>
      <c r="HC2725"/>
      <c r="HH2725" s="2"/>
      <c r="HJ2725"/>
      <c r="HK2725"/>
      <c r="HL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  <c r="IP2725"/>
      <c r="IQ2725"/>
      <c r="IR2725"/>
      <c r="IS2725"/>
      <c r="IT2725"/>
      <c r="IU2725"/>
      <c r="IV2725"/>
    </row>
    <row r="2726" spans="2:256" s="1" customFormat="1">
      <c r="B2726"/>
      <c r="C2726"/>
      <c r="D2726"/>
      <c r="I2726" s="2"/>
      <c r="K2726"/>
      <c r="L2726"/>
      <c r="M2726"/>
      <c r="N2726"/>
      <c r="R2726" s="2"/>
      <c r="T2726"/>
      <c r="U2726"/>
      <c r="V2726"/>
      <c r="AA2726" s="2"/>
      <c r="AC2726"/>
      <c r="AD2726"/>
      <c r="AE2726"/>
      <c r="AJ2726" s="2"/>
      <c r="AL2726"/>
      <c r="AM2726"/>
      <c r="AN2726"/>
      <c r="AS2726" s="2"/>
      <c r="AU2726"/>
      <c r="AV2726"/>
      <c r="AW2726"/>
      <c r="BB2726" s="2"/>
      <c r="BD2726"/>
      <c r="BE2726"/>
      <c r="BF2726"/>
      <c r="BK2726" s="2"/>
      <c r="BM2726"/>
      <c r="BN2726"/>
      <c r="BO2726"/>
      <c r="BT2726" s="2"/>
      <c r="BV2726"/>
      <c r="BW2726"/>
      <c r="BX2726"/>
      <c r="CC2726" s="2"/>
      <c r="CE2726"/>
      <c r="CF2726"/>
      <c r="CG2726"/>
      <c r="CL2726" s="2"/>
      <c r="CN2726"/>
      <c r="CO2726"/>
      <c r="CP2726"/>
      <c r="CU2726" s="2"/>
      <c r="CW2726"/>
      <c r="CX2726"/>
      <c r="CY2726"/>
      <c r="DD2726" s="2"/>
      <c r="DF2726"/>
      <c r="DG2726"/>
      <c r="DH2726"/>
      <c r="DM2726" s="2"/>
      <c r="DO2726"/>
      <c r="DP2726"/>
      <c r="DQ2726"/>
      <c r="DV2726" s="2"/>
      <c r="DX2726"/>
      <c r="DY2726"/>
      <c r="DZ2726"/>
      <c r="EE2726" s="2"/>
      <c r="EG2726"/>
      <c r="EH2726"/>
      <c r="EI2726"/>
      <c r="EN2726" s="2"/>
      <c r="EP2726"/>
      <c r="EQ2726"/>
      <c r="ER2726"/>
      <c r="EW2726" s="2"/>
      <c r="EY2726"/>
      <c r="EZ2726"/>
      <c r="FA2726"/>
      <c r="FF2726" s="2"/>
      <c r="FH2726"/>
      <c r="FI2726"/>
      <c r="FJ2726"/>
      <c r="FO2726" s="2"/>
      <c r="FQ2726"/>
      <c r="FR2726"/>
      <c r="FS2726"/>
      <c r="FX2726" s="2"/>
      <c r="FZ2726"/>
      <c r="GA2726"/>
      <c r="GB2726"/>
      <c r="GG2726" s="2"/>
      <c r="GI2726"/>
      <c r="GJ2726"/>
      <c r="GK2726"/>
      <c r="GP2726" s="2"/>
      <c r="GR2726"/>
      <c r="GS2726"/>
      <c r="GT2726"/>
      <c r="GY2726" s="2"/>
      <c r="HA2726"/>
      <c r="HB2726"/>
      <c r="HC2726"/>
      <c r="HH2726" s="2"/>
      <c r="HJ2726"/>
      <c r="HK2726"/>
      <c r="HL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  <c r="IP2726"/>
      <c r="IQ2726"/>
      <c r="IR2726"/>
      <c r="IS2726"/>
      <c r="IT2726"/>
      <c r="IU2726"/>
      <c r="IV2726"/>
    </row>
    <row r="2727" spans="2:256" s="1" customFormat="1">
      <c r="B2727"/>
      <c r="C2727"/>
      <c r="D2727"/>
      <c r="I2727" s="2"/>
      <c r="K2727"/>
      <c r="L2727"/>
      <c r="M2727"/>
      <c r="N2727"/>
      <c r="R2727" s="2"/>
      <c r="T2727"/>
      <c r="U2727"/>
      <c r="V2727"/>
      <c r="AA2727" s="2"/>
      <c r="AC2727"/>
      <c r="AD2727"/>
      <c r="AE2727"/>
      <c r="AJ2727" s="2"/>
      <c r="AL2727"/>
      <c r="AM2727"/>
      <c r="AN2727"/>
      <c r="AS2727" s="2"/>
      <c r="AU2727"/>
      <c r="AV2727"/>
      <c r="AW2727"/>
      <c r="BB2727" s="2"/>
      <c r="BD2727"/>
      <c r="BE2727"/>
      <c r="BF2727"/>
      <c r="BK2727" s="2"/>
      <c r="BM2727"/>
      <c r="BN2727"/>
      <c r="BO2727"/>
      <c r="BT2727" s="2"/>
      <c r="BV2727"/>
      <c r="BW2727"/>
      <c r="BX2727"/>
      <c r="CC2727" s="2"/>
      <c r="CE2727"/>
      <c r="CF2727"/>
      <c r="CG2727"/>
      <c r="CL2727" s="2"/>
      <c r="CN2727"/>
      <c r="CO2727"/>
      <c r="CP2727"/>
      <c r="CU2727" s="2"/>
      <c r="CW2727"/>
      <c r="CX2727"/>
      <c r="CY2727"/>
      <c r="DD2727" s="2"/>
      <c r="DF2727"/>
      <c r="DG2727"/>
      <c r="DH2727"/>
      <c r="DM2727" s="2"/>
      <c r="DO2727"/>
      <c r="DP2727"/>
      <c r="DQ2727"/>
      <c r="DV2727" s="2"/>
      <c r="DX2727"/>
      <c r="DY2727"/>
      <c r="DZ2727"/>
      <c r="EE2727" s="2"/>
      <c r="EG2727"/>
      <c r="EH2727"/>
      <c r="EI2727"/>
      <c r="EN2727" s="2"/>
      <c r="EP2727"/>
      <c r="EQ2727"/>
      <c r="ER2727"/>
      <c r="EW2727" s="2"/>
      <c r="EY2727"/>
      <c r="EZ2727"/>
      <c r="FA2727"/>
      <c r="FF2727" s="2"/>
      <c r="FH2727"/>
      <c r="FI2727"/>
      <c r="FJ2727"/>
      <c r="FO2727" s="2"/>
      <c r="FQ2727"/>
      <c r="FR2727"/>
      <c r="FS2727"/>
      <c r="FX2727" s="2"/>
      <c r="FZ2727"/>
      <c r="GA2727"/>
      <c r="GB2727"/>
      <c r="GG2727" s="2"/>
      <c r="GI2727"/>
      <c r="GJ2727"/>
      <c r="GK2727"/>
      <c r="GP2727" s="2"/>
      <c r="GR2727"/>
      <c r="GS2727"/>
      <c r="GT2727"/>
      <c r="GY2727" s="2"/>
      <c r="HA2727"/>
      <c r="HB2727"/>
      <c r="HC2727"/>
      <c r="HH2727" s="2"/>
      <c r="HJ2727"/>
      <c r="HK2727"/>
      <c r="HL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  <c r="IP2727"/>
      <c r="IQ2727"/>
      <c r="IR2727"/>
      <c r="IS2727"/>
      <c r="IT2727"/>
      <c r="IU2727"/>
      <c r="IV2727"/>
    </row>
    <row r="2728" spans="2:256" s="1" customFormat="1">
      <c r="B2728"/>
      <c r="C2728"/>
      <c r="D2728"/>
      <c r="I2728" s="2"/>
      <c r="K2728"/>
      <c r="L2728"/>
      <c r="M2728"/>
      <c r="N2728"/>
      <c r="R2728" s="2"/>
      <c r="T2728"/>
      <c r="U2728"/>
      <c r="V2728"/>
      <c r="AA2728" s="2"/>
      <c r="AC2728"/>
      <c r="AD2728"/>
      <c r="AE2728"/>
      <c r="AJ2728" s="2"/>
      <c r="AL2728"/>
      <c r="AM2728"/>
      <c r="AN2728"/>
      <c r="AS2728" s="2"/>
      <c r="AU2728"/>
      <c r="AV2728"/>
      <c r="AW2728"/>
      <c r="BB2728" s="2"/>
      <c r="BD2728"/>
      <c r="BE2728"/>
      <c r="BF2728"/>
      <c r="BK2728" s="2"/>
      <c r="BM2728"/>
      <c r="BN2728"/>
      <c r="BO2728"/>
      <c r="BT2728" s="2"/>
      <c r="BV2728"/>
      <c r="BW2728"/>
      <c r="BX2728"/>
      <c r="CC2728" s="2"/>
      <c r="CE2728"/>
      <c r="CF2728"/>
      <c r="CG2728"/>
      <c r="CL2728" s="2"/>
      <c r="CN2728"/>
      <c r="CO2728"/>
      <c r="CP2728"/>
      <c r="CU2728" s="2"/>
      <c r="CW2728"/>
      <c r="CX2728"/>
      <c r="CY2728"/>
      <c r="DD2728" s="2"/>
      <c r="DF2728"/>
      <c r="DG2728"/>
      <c r="DH2728"/>
      <c r="DM2728" s="2"/>
      <c r="DO2728"/>
      <c r="DP2728"/>
      <c r="DQ2728"/>
      <c r="DV2728" s="2"/>
      <c r="DX2728"/>
      <c r="DY2728"/>
      <c r="DZ2728"/>
      <c r="EE2728" s="2"/>
      <c r="EG2728"/>
      <c r="EH2728"/>
      <c r="EI2728"/>
      <c r="EN2728" s="2"/>
      <c r="EP2728"/>
      <c r="EQ2728"/>
      <c r="ER2728"/>
      <c r="EW2728" s="2"/>
      <c r="EY2728"/>
      <c r="EZ2728"/>
      <c r="FA2728"/>
      <c r="FF2728" s="2"/>
      <c r="FH2728"/>
      <c r="FI2728"/>
      <c r="FJ2728"/>
      <c r="FO2728" s="2"/>
      <c r="FQ2728"/>
      <c r="FR2728"/>
      <c r="FS2728"/>
      <c r="FX2728" s="2"/>
      <c r="FZ2728"/>
      <c r="GA2728"/>
      <c r="GB2728"/>
      <c r="GG2728" s="2"/>
      <c r="GI2728"/>
      <c r="GJ2728"/>
      <c r="GK2728"/>
      <c r="GP2728" s="2"/>
      <c r="GR2728"/>
      <c r="GS2728"/>
      <c r="GT2728"/>
      <c r="GY2728" s="2"/>
      <c r="HA2728"/>
      <c r="HB2728"/>
      <c r="HC2728"/>
      <c r="HH2728" s="2"/>
      <c r="HJ2728"/>
      <c r="HK2728"/>
      <c r="HL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  <c r="IP2728"/>
      <c r="IQ2728"/>
      <c r="IR2728"/>
      <c r="IS2728"/>
      <c r="IT2728"/>
      <c r="IU2728"/>
      <c r="IV2728"/>
    </row>
    <row r="2729" spans="2:256" s="1" customFormat="1">
      <c r="B2729"/>
      <c r="C2729"/>
      <c r="D2729"/>
      <c r="I2729" s="2"/>
      <c r="K2729"/>
      <c r="L2729"/>
      <c r="M2729"/>
      <c r="N2729"/>
      <c r="R2729" s="2"/>
      <c r="T2729"/>
      <c r="U2729"/>
      <c r="V2729"/>
      <c r="AA2729" s="2"/>
      <c r="AC2729"/>
      <c r="AD2729"/>
      <c r="AE2729"/>
      <c r="AJ2729" s="2"/>
      <c r="AL2729"/>
      <c r="AM2729"/>
      <c r="AN2729"/>
      <c r="AS2729" s="2"/>
      <c r="AU2729"/>
      <c r="AV2729"/>
      <c r="AW2729"/>
      <c r="BB2729" s="2"/>
      <c r="BD2729"/>
      <c r="BE2729"/>
      <c r="BF2729"/>
      <c r="BK2729" s="2"/>
      <c r="BM2729"/>
      <c r="BN2729"/>
      <c r="BO2729"/>
      <c r="BT2729" s="2"/>
      <c r="BV2729"/>
      <c r="BW2729"/>
      <c r="BX2729"/>
      <c r="CC2729" s="2"/>
      <c r="CE2729"/>
      <c r="CF2729"/>
      <c r="CG2729"/>
      <c r="CL2729" s="2"/>
      <c r="CN2729"/>
      <c r="CO2729"/>
      <c r="CP2729"/>
      <c r="CU2729" s="2"/>
      <c r="CW2729"/>
      <c r="CX2729"/>
      <c r="CY2729"/>
      <c r="DD2729" s="2"/>
      <c r="DF2729"/>
      <c r="DG2729"/>
      <c r="DH2729"/>
      <c r="DM2729" s="2"/>
      <c r="DO2729"/>
      <c r="DP2729"/>
      <c r="DQ2729"/>
      <c r="DV2729" s="2"/>
      <c r="DX2729"/>
      <c r="DY2729"/>
      <c r="DZ2729"/>
      <c r="EE2729" s="2"/>
      <c r="EG2729"/>
      <c r="EH2729"/>
      <c r="EI2729"/>
      <c r="EN2729" s="2"/>
      <c r="EP2729"/>
      <c r="EQ2729"/>
      <c r="ER2729"/>
      <c r="EW2729" s="2"/>
      <c r="EY2729"/>
      <c r="EZ2729"/>
      <c r="FA2729"/>
      <c r="FF2729" s="2"/>
      <c r="FH2729"/>
      <c r="FI2729"/>
      <c r="FJ2729"/>
      <c r="FO2729" s="2"/>
      <c r="FQ2729"/>
      <c r="FR2729"/>
      <c r="FS2729"/>
      <c r="FX2729" s="2"/>
      <c r="FZ2729"/>
      <c r="GA2729"/>
      <c r="GB2729"/>
      <c r="GG2729" s="2"/>
      <c r="GI2729"/>
      <c r="GJ2729"/>
      <c r="GK2729"/>
      <c r="GP2729" s="2"/>
      <c r="GR2729"/>
      <c r="GS2729"/>
      <c r="GT2729"/>
      <c r="GY2729" s="2"/>
      <c r="HA2729"/>
      <c r="HB2729"/>
      <c r="HC2729"/>
      <c r="HH2729" s="2"/>
      <c r="HJ2729"/>
      <c r="HK2729"/>
      <c r="HL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  <c r="IP2729"/>
      <c r="IQ2729"/>
      <c r="IR2729"/>
      <c r="IS2729"/>
      <c r="IT2729"/>
      <c r="IU2729"/>
      <c r="IV2729"/>
    </row>
    <row r="2730" spans="2:256" s="1" customFormat="1">
      <c r="B2730"/>
      <c r="C2730"/>
      <c r="D2730"/>
      <c r="I2730" s="2"/>
      <c r="K2730"/>
      <c r="L2730"/>
      <c r="M2730"/>
      <c r="N2730"/>
      <c r="R2730" s="2"/>
      <c r="T2730"/>
      <c r="U2730"/>
      <c r="V2730"/>
      <c r="AA2730" s="2"/>
      <c r="AC2730"/>
      <c r="AD2730"/>
      <c r="AE2730"/>
      <c r="AJ2730" s="2"/>
      <c r="AL2730"/>
      <c r="AM2730"/>
      <c r="AN2730"/>
      <c r="AS2730" s="2"/>
      <c r="AU2730"/>
      <c r="AV2730"/>
      <c r="AW2730"/>
      <c r="BB2730" s="2"/>
      <c r="BD2730"/>
      <c r="BE2730"/>
      <c r="BF2730"/>
      <c r="BK2730" s="2"/>
      <c r="BM2730"/>
      <c r="BN2730"/>
      <c r="BO2730"/>
      <c r="BT2730" s="2"/>
      <c r="BV2730"/>
      <c r="BW2730"/>
      <c r="BX2730"/>
      <c r="CC2730" s="2"/>
      <c r="CE2730"/>
      <c r="CF2730"/>
      <c r="CG2730"/>
      <c r="CL2730" s="2"/>
      <c r="CN2730"/>
      <c r="CO2730"/>
      <c r="CP2730"/>
      <c r="CU2730" s="2"/>
      <c r="CW2730"/>
      <c r="CX2730"/>
      <c r="CY2730"/>
      <c r="DD2730" s="2"/>
      <c r="DF2730"/>
      <c r="DG2730"/>
      <c r="DH2730"/>
      <c r="DM2730" s="2"/>
      <c r="DO2730"/>
      <c r="DP2730"/>
      <c r="DQ2730"/>
      <c r="DV2730" s="2"/>
      <c r="DX2730"/>
      <c r="DY2730"/>
      <c r="DZ2730"/>
      <c r="EE2730" s="2"/>
      <c r="EG2730"/>
      <c r="EH2730"/>
      <c r="EI2730"/>
      <c r="EN2730" s="2"/>
      <c r="EP2730"/>
      <c r="EQ2730"/>
      <c r="ER2730"/>
      <c r="EW2730" s="2"/>
      <c r="EY2730"/>
      <c r="EZ2730"/>
      <c r="FA2730"/>
      <c r="FF2730" s="2"/>
      <c r="FH2730"/>
      <c r="FI2730"/>
      <c r="FJ2730"/>
      <c r="FO2730" s="2"/>
      <c r="FQ2730"/>
      <c r="FR2730"/>
      <c r="FS2730"/>
      <c r="FX2730" s="2"/>
      <c r="FZ2730"/>
      <c r="GA2730"/>
      <c r="GB2730"/>
      <c r="GG2730" s="2"/>
      <c r="GI2730"/>
      <c r="GJ2730"/>
      <c r="GK2730"/>
      <c r="GP2730" s="2"/>
      <c r="GR2730"/>
      <c r="GS2730"/>
      <c r="GT2730"/>
      <c r="GY2730" s="2"/>
      <c r="HA2730"/>
      <c r="HB2730"/>
      <c r="HC2730"/>
      <c r="HH2730" s="2"/>
      <c r="HJ2730"/>
      <c r="HK2730"/>
      <c r="HL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  <c r="IP2730"/>
      <c r="IQ2730"/>
      <c r="IR2730"/>
      <c r="IS2730"/>
      <c r="IT2730"/>
      <c r="IU2730"/>
      <c r="IV2730"/>
    </row>
    <row r="2731" spans="2:256" s="1" customFormat="1">
      <c r="B2731"/>
      <c r="C2731"/>
      <c r="D2731"/>
      <c r="I2731" s="2"/>
      <c r="K2731"/>
      <c r="L2731"/>
      <c r="M2731"/>
      <c r="N2731"/>
      <c r="R2731" s="2"/>
      <c r="T2731"/>
      <c r="U2731"/>
      <c r="V2731"/>
      <c r="AA2731" s="2"/>
      <c r="AC2731"/>
      <c r="AD2731"/>
      <c r="AE2731"/>
      <c r="AJ2731" s="2"/>
      <c r="AL2731"/>
      <c r="AM2731"/>
      <c r="AN2731"/>
      <c r="AS2731" s="2"/>
      <c r="AU2731"/>
      <c r="AV2731"/>
      <c r="AW2731"/>
      <c r="BB2731" s="2"/>
      <c r="BD2731"/>
      <c r="BE2731"/>
      <c r="BF2731"/>
      <c r="BK2731" s="2"/>
      <c r="BM2731"/>
      <c r="BN2731"/>
      <c r="BO2731"/>
      <c r="BT2731" s="2"/>
      <c r="BV2731"/>
      <c r="BW2731"/>
      <c r="BX2731"/>
      <c r="CC2731" s="2"/>
      <c r="CE2731"/>
      <c r="CF2731"/>
      <c r="CG2731"/>
      <c r="CL2731" s="2"/>
      <c r="CN2731"/>
      <c r="CO2731"/>
      <c r="CP2731"/>
      <c r="CU2731" s="2"/>
      <c r="CW2731"/>
      <c r="CX2731"/>
      <c r="CY2731"/>
      <c r="DD2731" s="2"/>
      <c r="DF2731"/>
      <c r="DG2731"/>
      <c r="DH2731"/>
      <c r="DM2731" s="2"/>
      <c r="DO2731"/>
      <c r="DP2731"/>
      <c r="DQ2731"/>
      <c r="DV2731" s="2"/>
      <c r="DX2731"/>
      <c r="DY2731"/>
      <c r="DZ2731"/>
      <c r="EE2731" s="2"/>
      <c r="EG2731"/>
      <c r="EH2731"/>
      <c r="EI2731"/>
      <c r="EN2731" s="2"/>
      <c r="EP2731"/>
      <c r="EQ2731"/>
      <c r="ER2731"/>
      <c r="EW2731" s="2"/>
      <c r="EY2731"/>
      <c r="EZ2731"/>
      <c r="FA2731"/>
      <c r="FF2731" s="2"/>
      <c r="FH2731"/>
      <c r="FI2731"/>
      <c r="FJ2731"/>
      <c r="FO2731" s="2"/>
      <c r="FQ2731"/>
      <c r="FR2731"/>
      <c r="FS2731"/>
      <c r="FX2731" s="2"/>
      <c r="FZ2731"/>
      <c r="GA2731"/>
      <c r="GB2731"/>
      <c r="GG2731" s="2"/>
      <c r="GI2731"/>
      <c r="GJ2731"/>
      <c r="GK2731"/>
      <c r="GP2731" s="2"/>
      <c r="GR2731"/>
      <c r="GS2731"/>
      <c r="GT2731"/>
      <c r="GY2731" s="2"/>
      <c r="HA2731"/>
      <c r="HB2731"/>
      <c r="HC2731"/>
      <c r="HH2731" s="2"/>
      <c r="HJ2731"/>
      <c r="HK2731"/>
      <c r="HL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  <c r="IP2731"/>
      <c r="IQ2731"/>
      <c r="IR2731"/>
      <c r="IS2731"/>
      <c r="IT2731"/>
      <c r="IU2731"/>
      <c r="IV2731"/>
    </row>
    <row r="2732" spans="2:256" s="1" customFormat="1">
      <c r="B2732"/>
      <c r="C2732"/>
      <c r="D2732"/>
      <c r="I2732" s="2"/>
      <c r="K2732"/>
      <c r="L2732"/>
      <c r="M2732"/>
      <c r="N2732"/>
      <c r="R2732" s="2"/>
      <c r="T2732"/>
      <c r="U2732"/>
      <c r="V2732"/>
      <c r="AA2732" s="2"/>
      <c r="AC2732"/>
      <c r="AD2732"/>
      <c r="AE2732"/>
      <c r="AJ2732" s="2"/>
      <c r="AL2732"/>
      <c r="AM2732"/>
      <c r="AN2732"/>
      <c r="AS2732" s="2"/>
      <c r="AU2732"/>
      <c r="AV2732"/>
      <c r="AW2732"/>
      <c r="BB2732" s="2"/>
      <c r="BD2732"/>
      <c r="BE2732"/>
      <c r="BF2732"/>
      <c r="BK2732" s="2"/>
      <c r="BM2732"/>
      <c r="BN2732"/>
      <c r="BO2732"/>
      <c r="BT2732" s="2"/>
      <c r="BV2732"/>
      <c r="BW2732"/>
      <c r="BX2732"/>
      <c r="CC2732" s="2"/>
      <c r="CE2732"/>
      <c r="CF2732"/>
      <c r="CG2732"/>
      <c r="CL2732" s="2"/>
      <c r="CN2732"/>
      <c r="CO2732"/>
      <c r="CP2732"/>
      <c r="CU2732" s="2"/>
      <c r="CW2732"/>
      <c r="CX2732"/>
      <c r="CY2732"/>
      <c r="DD2732" s="2"/>
      <c r="DF2732"/>
      <c r="DG2732"/>
      <c r="DH2732"/>
      <c r="DM2732" s="2"/>
      <c r="DO2732"/>
      <c r="DP2732"/>
      <c r="DQ2732"/>
      <c r="DV2732" s="2"/>
      <c r="DX2732"/>
      <c r="DY2732"/>
      <c r="DZ2732"/>
      <c r="EE2732" s="2"/>
      <c r="EG2732"/>
      <c r="EH2732"/>
      <c r="EI2732"/>
      <c r="EN2732" s="2"/>
      <c r="EP2732"/>
      <c r="EQ2732"/>
      <c r="ER2732"/>
      <c r="EW2732" s="2"/>
      <c r="EY2732"/>
      <c r="EZ2732"/>
      <c r="FA2732"/>
      <c r="FF2732" s="2"/>
      <c r="FH2732"/>
      <c r="FI2732"/>
      <c r="FJ2732"/>
      <c r="FO2732" s="2"/>
      <c r="FQ2732"/>
      <c r="FR2732"/>
      <c r="FS2732"/>
      <c r="FX2732" s="2"/>
      <c r="FZ2732"/>
      <c r="GA2732"/>
      <c r="GB2732"/>
      <c r="GG2732" s="2"/>
      <c r="GI2732"/>
      <c r="GJ2732"/>
      <c r="GK2732"/>
      <c r="GP2732" s="2"/>
      <c r="GR2732"/>
      <c r="GS2732"/>
      <c r="GT2732"/>
      <c r="GY2732" s="2"/>
      <c r="HA2732"/>
      <c r="HB2732"/>
      <c r="HC2732"/>
      <c r="HH2732" s="2"/>
      <c r="HJ2732"/>
      <c r="HK2732"/>
      <c r="HL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  <c r="IP2732"/>
      <c r="IQ2732"/>
      <c r="IR2732"/>
      <c r="IS2732"/>
      <c r="IT2732"/>
      <c r="IU2732"/>
      <c r="IV2732"/>
    </row>
    <row r="2733" spans="2:256" s="1" customFormat="1">
      <c r="B2733"/>
      <c r="C2733"/>
      <c r="D2733"/>
      <c r="I2733" s="2"/>
      <c r="K2733"/>
      <c r="L2733"/>
      <c r="M2733"/>
      <c r="N2733"/>
      <c r="R2733" s="2"/>
      <c r="T2733"/>
      <c r="U2733"/>
      <c r="V2733"/>
      <c r="AA2733" s="2"/>
      <c r="AC2733"/>
      <c r="AD2733"/>
      <c r="AE2733"/>
      <c r="AJ2733" s="2"/>
      <c r="AL2733"/>
      <c r="AM2733"/>
      <c r="AN2733"/>
      <c r="AS2733" s="2"/>
      <c r="AU2733"/>
      <c r="AV2733"/>
      <c r="AW2733"/>
      <c r="BB2733" s="2"/>
      <c r="BD2733"/>
      <c r="BE2733"/>
      <c r="BF2733"/>
      <c r="BK2733" s="2"/>
      <c r="BM2733"/>
      <c r="BN2733"/>
      <c r="BO2733"/>
      <c r="BT2733" s="2"/>
      <c r="BV2733"/>
      <c r="BW2733"/>
      <c r="BX2733"/>
      <c r="CC2733" s="2"/>
      <c r="CE2733"/>
      <c r="CF2733"/>
      <c r="CG2733"/>
      <c r="CL2733" s="2"/>
      <c r="CN2733"/>
      <c r="CO2733"/>
      <c r="CP2733"/>
      <c r="CU2733" s="2"/>
      <c r="CW2733"/>
      <c r="CX2733"/>
      <c r="CY2733"/>
      <c r="DD2733" s="2"/>
      <c r="DF2733"/>
      <c r="DG2733"/>
      <c r="DH2733"/>
      <c r="DM2733" s="2"/>
      <c r="DO2733"/>
      <c r="DP2733"/>
      <c r="DQ2733"/>
      <c r="DV2733" s="2"/>
      <c r="DX2733"/>
      <c r="DY2733"/>
      <c r="DZ2733"/>
      <c r="EE2733" s="2"/>
      <c r="EG2733"/>
      <c r="EH2733"/>
      <c r="EI2733"/>
      <c r="EN2733" s="2"/>
      <c r="EP2733"/>
      <c r="EQ2733"/>
      <c r="ER2733"/>
      <c r="EW2733" s="2"/>
      <c r="EY2733"/>
      <c r="EZ2733"/>
      <c r="FA2733"/>
      <c r="FF2733" s="2"/>
      <c r="FH2733"/>
      <c r="FI2733"/>
      <c r="FJ2733"/>
      <c r="FO2733" s="2"/>
      <c r="FQ2733"/>
      <c r="FR2733"/>
      <c r="FS2733"/>
      <c r="FX2733" s="2"/>
      <c r="FZ2733"/>
      <c r="GA2733"/>
      <c r="GB2733"/>
      <c r="GG2733" s="2"/>
      <c r="GI2733"/>
      <c r="GJ2733"/>
      <c r="GK2733"/>
      <c r="GP2733" s="2"/>
      <c r="GR2733"/>
      <c r="GS2733"/>
      <c r="GT2733"/>
      <c r="GY2733" s="2"/>
      <c r="HA2733"/>
      <c r="HB2733"/>
      <c r="HC2733"/>
      <c r="HH2733" s="2"/>
      <c r="HJ2733"/>
      <c r="HK2733"/>
      <c r="HL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  <c r="IP2733"/>
      <c r="IQ2733"/>
      <c r="IR2733"/>
      <c r="IS2733"/>
      <c r="IT2733"/>
      <c r="IU2733"/>
      <c r="IV2733"/>
    </row>
    <row r="2734" spans="2:256" s="1" customFormat="1">
      <c r="B2734"/>
      <c r="C2734"/>
      <c r="D2734"/>
      <c r="I2734" s="2"/>
      <c r="K2734"/>
      <c r="L2734"/>
      <c r="M2734"/>
      <c r="N2734"/>
      <c r="R2734" s="2"/>
      <c r="T2734"/>
      <c r="U2734"/>
      <c r="V2734"/>
      <c r="AA2734" s="2"/>
      <c r="AC2734"/>
      <c r="AD2734"/>
      <c r="AE2734"/>
      <c r="AJ2734" s="2"/>
      <c r="AL2734"/>
      <c r="AM2734"/>
      <c r="AN2734"/>
      <c r="AS2734" s="2"/>
      <c r="AU2734"/>
      <c r="AV2734"/>
      <c r="AW2734"/>
      <c r="BB2734" s="2"/>
      <c r="BD2734"/>
      <c r="BE2734"/>
      <c r="BF2734"/>
      <c r="BK2734" s="2"/>
      <c r="BM2734"/>
      <c r="BN2734"/>
      <c r="BO2734"/>
      <c r="BT2734" s="2"/>
      <c r="BV2734"/>
      <c r="BW2734"/>
      <c r="BX2734"/>
      <c r="CC2734" s="2"/>
      <c r="CE2734"/>
      <c r="CF2734"/>
      <c r="CG2734"/>
      <c r="CL2734" s="2"/>
      <c r="CN2734"/>
      <c r="CO2734"/>
      <c r="CP2734"/>
      <c r="CU2734" s="2"/>
      <c r="CW2734"/>
      <c r="CX2734"/>
      <c r="CY2734"/>
      <c r="DD2734" s="2"/>
      <c r="DF2734"/>
      <c r="DG2734"/>
      <c r="DH2734"/>
      <c r="DM2734" s="2"/>
      <c r="DO2734"/>
      <c r="DP2734"/>
      <c r="DQ2734"/>
      <c r="DV2734" s="2"/>
      <c r="DX2734"/>
      <c r="DY2734"/>
      <c r="DZ2734"/>
      <c r="EE2734" s="2"/>
      <c r="EG2734"/>
      <c r="EH2734"/>
      <c r="EI2734"/>
      <c r="EN2734" s="2"/>
      <c r="EP2734"/>
      <c r="EQ2734"/>
      <c r="ER2734"/>
      <c r="EW2734" s="2"/>
      <c r="EY2734"/>
      <c r="EZ2734"/>
      <c r="FA2734"/>
      <c r="FF2734" s="2"/>
      <c r="FH2734"/>
      <c r="FI2734"/>
      <c r="FJ2734"/>
      <c r="FO2734" s="2"/>
      <c r="FQ2734"/>
      <c r="FR2734"/>
      <c r="FS2734"/>
      <c r="FX2734" s="2"/>
      <c r="FZ2734"/>
      <c r="GA2734"/>
      <c r="GB2734"/>
      <c r="GG2734" s="2"/>
      <c r="GI2734"/>
      <c r="GJ2734"/>
      <c r="GK2734"/>
      <c r="GP2734" s="2"/>
      <c r="GR2734"/>
      <c r="GS2734"/>
      <c r="GT2734"/>
      <c r="GY2734" s="2"/>
      <c r="HA2734"/>
      <c r="HB2734"/>
      <c r="HC2734"/>
      <c r="HH2734" s="2"/>
      <c r="HJ2734"/>
      <c r="HK2734"/>
      <c r="HL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  <c r="IP2734"/>
      <c r="IQ2734"/>
      <c r="IR2734"/>
      <c r="IS2734"/>
      <c r="IT2734"/>
      <c r="IU2734"/>
      <c r="IV2734"/>
    </row>
    <row r="2735" spans="2:256" s="1" customFormat="1">
      <c r="B2735"/>
      <c r="C2735"/>
      <c r="D2735"/>
      <c r="I2735" s="2"/>
      <c r="K2735"/>
      <c r="L2735"/>
      <c r="M2735"/>
      <c r="N2735"/>
      <c r="R2735" s="2"/>
      <c r="T2735"/>
      <c r="U2735"/>
      <c r="V2735"/>
      <c r="AA2735" s="2"/>
      <c r="AC2735"/>
      <c r="AD2735"/>
      <c r="AE2735"/>
      <c r="AJ2735" s="2"/>
      <c r="AL2735"/>
      <c r="AM2735"/>
      <c r="AN2735"/>
      <c r="AS2735" s="2"/>
      <c r="AU2735"/>
      <c r="AV2735"/>
      <c r="AW2735"/>
      <c r="BB2735" s="2"/>
      <c r="BD2735"/>
      <c r="BE2735"/>
      <c r="BF2735"/>
      <c r="BK2735" s="2"/>
      <c r="BM2735"/>
      <c r="BN2735"/>
      <c r="BO2735"/>
      <c r="BT2735" s="2"/>
      <c r="BV2735"/>
      <c r="BW2735"/>
      <c r="BX2735"/>
      <c r="CC2735" s="2"/>
      <c r="CE2735"/>
      <c r="CF2735"/>
      <c r="CG2735"/>
      <c r="CL2735" s="2"/>
      <c r="CN2735"/>
      <c r="CO2735"/>
      <c r="CP2735"/>
      <c r="CU2735" s="2"/>
      <c r="CW2735"/>
      <c r="CX2735"/>
      <c r="CY2735"/>
      <c r="DD2735" s="2"/>
      <c r="DF2735"/>
      <c r="DG2735"/>
      <c r="DH2735"/>
      <c r="DM2735" s="2"/>
      <c r="DO2735"/>
      <c r="DP2735"/>
      <c r="DQ2735"/>
      <c r="DV2735" s="2"/>
      <c r="DX2735"/>
      <c r="DY2735"/>
      <c r="DZ2735"/>
      <c r="EE2735" s="2"/>
      <c r="EG2735"/>
      <c r="EH2735"/>
      <c r="EI2735"/>
      <c r="EN2735" s="2"/>
      <c r="EP2735"/>
      <c r="EQ2735"/>
      <c r="ER2735"/>
      <c r="EW2735" s="2"/>
      <c r="EY2735"/>
      <c r="EZ2735"/>
      <c r="FA2735"/>
      <c r="FF2735" s="2"/>
      <c r="FH2735"/>
      <c r="FI2735"/>
      <c r="FJ2735"/>
      <c r="FO2735" s="2"/>
      <c r="FQ2735"/>
      <c r="FR2735"/>
      <c r="FS2735"/>
      <c r="FX2735" s="2"/>
      <c r="FZ2735"/>
      <c r="GA2735"/>
      <c r="GB2735"/>
      <c r="GG2735" s="2"/>
      <c r="GI2735"/>
      <c r="GJ2735"/>
      <c r="GK2735"/>
      <c r="GP2735" s="2"/>
      <c r="GR2735"/>
      <c r="GS2735"/>
      <c r="GT2735"/>
      <c r="GY2735" s="2"/>
      <c r="HA2735"/>
      <c r="HB2735"/>
      <c r="HC2735"/>
      <c r="HH2735" s="2"/>
      <c r="HJ2735"/>
      <c r="HK2735"/>
      <c r="HL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  <c r="IP2735"/>
      <c r="IQ2735"/>
      <c r="IR2735"/>
      <c r="IS2735"/>
      <c r="IT2735"/>
      <c r="IU2735"/>
      <c r="IV2735"/>
    </row>
    <row r="2736" spans="2:256" s="1" customFormat="1">
      <c r="B2736"/>
      <c r="C2736"/>
      <c r="D2736"/>
      <c r="I2736" s="2"/>
      <c r="K2736"/>
      <c r="L2736"/>
      <c r="M2736"/>
      <c r="N2736"/>
      <c r="R2736" s="2"/>
      <c r="T2736"/>
      <c r="U2736"/>
      <c r="V2736"/>
      <c r="AA2736" s="2"/>
      <c r="AC2736"/>
      <c r="AD2736"/>
      <c r="AE2736"/>
      <c r="AJ2736" s="2"/>
      <c r="AL2736"/>
      <c r="AM2736"/>
      <c r="AN2736"/>
      <c r="AS2736" s="2"/>
      <c r="AU2736"/>
      <c r="AV2736"/>
      <c r="AW2736"/>
      <c r="BB2736" s="2"/>
      <c r="BD2736"/>
      <c r="BE2736"/>
      <c r="BF2736"/>
      <c r="BK2736" s="2"/>
      <c r="BM2736"/>
      <c r="BN2736"/>
      <c r="BO2736"/>
      <c r="BT2736" s="2"/>
      <c r="BV2736"/>
      <c r="BW2736"/>
      <c r="BX2736"/>
      <c r="CC2736" s="2"/>
      <c r="CE2736"/>
      <c r="CF2736"/>
      <c r="CG2736"/>
      <c r="CL2736" s="2"/>
      <c r="CN2736"/>
      <c r="CO2736"/>
      <c r="CP2736"/>
      <c r="CU2736" s="2"/>
      <c r="CW2736"/>
      <c r="CX2736"/>
      <c r="CY2736"/>
      <c r="DD2736" s="2"/>
      <c r="DF2736"/>
      <c r="DG2736"/>
      <c r="DH2736"/>
      <c r="DM2736" s="2"/>
      <c r="DO2736"/>
      <c r="DP2736"/>
      <c r="DQ2736"/>
      <c r="DV2736" s="2"/>
      <c r="DX2736"/>
      <c r="DY2736"/>
      <c r="DZ2736"/>
      <c r="EE2736" s="2"/>
      <c r="EG2736"/>
      <c r="EH2736"/>
      <c r="EI2736"/>
      <c r="EN2736" s="2"/>
      <c r="EP2736"/>
      <c r="EQ2736"/>
      <c r="ER2736"/>
      <c r="EW2736" s="2"/>
      <c r="EY2736"/>
      <c r="EZ2736"/>
      <c r="FA2736"/>
      <c r="FF2736" s="2"/>
      <c r="FH2736"/>
      <c r="FI2736"/>
      <c r="FJ2736"/>
      <c r="FO2736" s="2"/>
      <c r="FQ2736"/>
      <c r="FR2736"/>
      <c r="FS2736"/>
      <c r="FX2736" s="2"/>
      <c r="FZ2736"/>
      <c r="GA2736"/>
      <c r="GB2736"/>
      <c r="GG2736" s="2"/>
      <c r="GI2736"/>
      <c r="GJ2736"/>
      <c r="GK2736"/>
      <c r="GP2736" s="2"/>
      <c r="GR2736"/>
      <c r="GS2736"/>
      <c r="GT2736"/>
      <c r="GY2736" s="2"/>
      <c r="HA2736"/>
      <c r="HB2736"/>
      <c r="HC2736"/>
      <c r="HH2736" s="2"/>
      <c r="HJ2736"/>
      <c r="HK2736"/>
      <c r="HL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  <c r="IP2736"/>
      <c r="IQ2736"/>
      <c r="IR2736"/>
      <c r="IS2736"/>
      <c r="IT2736"/>
      <c r="IU2736"/>
      <c r="IV2736"/>
    </row>
    <row r="2737" spans="2:256" s="1" customFormat="1">
      <c r="B2737"/>
      <c r="C2737"/>
      <c r="D2737"/>
      <c r="I2737" s="2"/>
      <c r="K2737"/>
      <c r="L2737"/>
      <c r="M2737"/>
      <c r="N2737"/>
      <c r="R2737" s="2"/>
      <c r="T2737"/>
      <c r="U2737"/>
      <c r="V2737"/>
      <c r="AA2737" s="2"/>
      <c r="AC2737"/>
      <c r="AD2737"/>
      <c r="AE2737"/>
      <c r="AJ2737" s="2"/>
      <c r="AL2737"/>
      <c r="AM2737"/>
      <c r="AN2737"/>
      <c r="AS2737" s="2"/>
      <c r="AU2737"/>
      <c r="AV2737"/>
      <c r="AW2737"/>
      <c r="BB2737" s="2"/>
      <c r="BD2737"/>
      <c r="BE2737"/>
      <c r="BF2737"/>
      <c r="BK2737" s="2"/>
      <c r="BM2737"/>
      <c r="BN2737"/>
      <c r="BO2737"/>
      <c r="BT2737" s="2"/>
      <c r="BV2737"/>
      <c r="BW2737"/>
      <c r="BX2737"/>
      <c r="CC2737" s="2"/>
      <c r="CE2737"/>
      <c r="CF2737"/>
      <c r="CG2737"/>
      <c r="CL2737" s="2"/>
      <c r="CN2737"/>
      <c r="CO2737"/>
      <c r="CP2737"/>
      <c r="CU2737" s="2"/>
      <c r="CW2737"/>
      <c r="CX2737"/>
      <c r="CY2737"/>
      <c r="DD2737" s="2"/>
      <c r="DF2737"/>
      <c r="DG2737"/>
      <c r="DH2737"/>
      <c r="DM2737" s="2"/>
      <c r="DO2737"/>
      <c r="DP2737"/>
      <c r="DQ2737"/>
      <c r="DV2737" s="2"/>
      <c r="DX2737"/>
      <c r="DY2737"/>
      <c r="DZ2737"/>
      <c r="EE2737" s="2"/>
      <c r="EG2737"/>
      <c r="EH2737"/>
      <c r="EI2737"/>
      <c r="EN2737" s="2"/>
      <c r="EP2737"/>
      <c r="EQ2737"/>
      <c r="ER2737"/>
      <c r="EW2737" s="2"/>
      <c r="EY2737"/>
      <c r="EZ2737"/>
      <c r="FA2737"/>
      <c r="FF2737" s="2"/>
      <c r="FH2737"/>
      <c r="FI2737"/>
      <c r="FJ2737"/>
      <c r="FO2737" s="2"/>
      <c r="FQ2737"/>
      <c r="FR2737"/>
      <c r="FS2737"/>
      <c r="FX2737" s="2"/>
      <c r="FZ2737"/>
      <c r="GA2737"/>
      <c r="GB2737"/>
      <c r="GG2737" s="2"/>
      <c r="GI2737"/>
      <c r="GJ2737"/>
      <c r="GK2737"/>
      <c r="GP2737" s="2"/>
      <c r="GR2737"/>
      <c r="GS2737"/>
      <c r="GT2737"/>
      <c r="GY2737" s="2"/>
      <c r="HA2737"/>
      <c r="HB2737"/>
      <c r="HC2737"/>
      <c r="HH2737" s="2"/>
      <c r="HJ2737"/>
      <c r="HK2737"/>
      <c r="HL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  <c r="IP2737"/>
      <c r="IQ2737"/>
      <c r="IR2737"/>
      <c r="IS2737"/>
      <c r="IT2737"/>
      <c r="IU2737"/>
      <c r="IV2737"/>
    </row>
    <row r="2738" spans="2:256" s="1" customFormat="1">
      <c r="B2738"/>
      <c r="C2738"/>
      <c r="D2738"/>
      <c r="I2738" s="2"/>
      <c r="K2738"/>
      <c r="L2738"/>
      <c r="M2738"/>
      <c r="N2738"/>
      <c r="R2738" s="2"/>
      <c r="T2738"/>
      <c r="U2738"/>
      <c r="V2738"/>
      <c r="AA2738" s="2"/>
      <c r="AC2738"/>
      <c r="AD2738"/>
      <c r="AE2738"/>
      <c r="AJ2738" s="2"/>
      <c r="AL2738"/>
      <c r="AM2738"/>
      <c r="AN2738"/>
      <c r="AS2738" s="2"/>
      <c r="AU2738"/>
      <c r="AV2738"/>
      <c r="AW2738"/>
      <c r="BB2738" s="2"/>
      <c r="BD2738"/>
      <c r="BE2738"/>
      <c r="BF2738"/>
      <c r="BK2738" s="2"/>
      <c r="BM2738"/>
      <c r="BN2738"/>
      <c r="BO2738"/>
      <c r="BT2738" s="2"/>
      <c r="BV2738"/>
      <c r="BW2738"/>
      <c r="BX2738"/>
      <c r="CC2738" s="2"/>
      <c r="CE2738"/>
      <c r="CF2738"/>
      <c r="CG2738"/>
      <c r="CL2738" s="2"/>
      <c r="CN2738"/>
      <c r="CO2738"/>
      <c r="CP2738"/>
      <c r="CU2738" s="2"/>
      <c r="CW2738"/>
      <c r="CX2738"/>
      <c r="CY2738"/>
      <c r="DD2738" s="2"/>
      <c r="DF2738"/>
      <c r="DG2738"/>
      <c r="DH2738"/>
      <c r="DM2738" s="2"/>
      <c r="DO2738"/>
      <c r="DP2738"/>
      <c r="DQ2738"/>
      <c r="DV2738" s="2"/>
      <c r="DX2738"/>
      <c r="DY2738"/>
      <c r="DZ2738"/>
      <c r="EE2738" s="2"/>
      <c r="EG2738"/>
      <c r="EH2738"/>
      <c r="EI2738"/>
      <c r="EN2738" s="2"/>
      <c r="EP2738"/>
      <c r="EQ2738"/>
      <c r="ER2738"/>
      <c r="EW2738" s="2"/>
      <c r="EY2738"/>
      <c r="EZ2738"/>
      <c r="FA2738"/>
      <c r="FF2738" s="2"/>
      <c r="FH2738"/>
      <c r="FI2738"/>
      <c r="FJ2738"/>
      <c r="FO2738" s="2"/>
      <c r="FQ2738"/>
      <c r="FR2738"/>
      <c r="FS2738"/>
      <c r="FX2738" s="2"/>
      <c r="FZ2738"/>
      <c r="GA2738"/>
      <c r="GB2738"/>
      <c r="GG2738" s="2"/>
      <c r="GI2738"/>
      <c r="GJ2738"/>
      <c r="GK2738"/>
      <c r="GP2738" s="2"/>
      <c r="GR2738"/>
      <c r="GS2738"/>
      <c r="GT2738"/>
      <c r="GY2738" s="2"/>
      <c r="HA2738"/>
      <c r="HB2738"/>
      <c r="HC2738"/>
      <c r="HH2738" s="2"/>
      <c r="HJ2738"/>
      <c r="HK2738"/>
      <c r="HL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  <c r="IP2738"/>
      <c r="IQ2738"/>
      <c r="IR2738"/>
      <c r="IS2738"/>
      <c r="IT2738"/>
      <c r="IU2738"/>
      <c r="IV2738"/>
    </row>
    <row r="2739" spans="2:256" s="1" customFormat="1">
      <c r="B2739"/>
      <c r="C2739"/>
      <c r="D2739"/>
      <c r="I2739" s="2"/>
      <c r="K2739"/>
      <c r="L2739"/>
      <c r="M2739"/>
      <c r="N2739"/>
      <c r="R2739" s="2"/>
      <c r="T2739"/>
      <c r="U2739"/>
      <c r="V2739"/>
      <c r="AA2739" s="2"/>
      <c r="AC2739"/>
      <c r="AD2739"/>
      <c r="AE2739"/>
      <c r="AJ2739" s="2"/>
      <c r="AL2739"/>
      <c r="AM2739"/>
      <c r="AN2739"/>
      <c r="AS2739" s="2"/>
      <c r="AU2739"/>
      <c r="AV2739"/>
      <c r="AW2739"/>
      <c r="BB2739" s="2"/>
      <c r="BD2739"/>
      <c r="BE2739"/>
      <c r="BF2739"/>
      <c r="BK2739" s="2"/>
      <c r="BM2739"/>
      <c r="BN2739"/>
      <c r="BO2739"/>
      <c r="BT2739" s="2"/>
      <c r="BV2739"/>
      <c r="BW2739"/>
      <c r="BX2739"/>
      <c r="CC2739" s="2"/>
      <c r="CE2739"/>
      <c r="CF2739"/>
      <c r="CG2739"/>
      <c r="CL2739" s="2"/>
      <c r="CN2739"/>
      <c r="CO2739"/>
      <c r="CP2739"/>
      <c r="CU2739" s="2"/>
      <c r="CW2739"/>
      <c r="CX2739"/>
      <c r="CY2739"/>
      <c r="DD2739" s="2"/>
      <c r="DF2739"/>
      <c r="DG2739"/>
      <c r="DH2739"/>
      <c r="DM2739" s="2"/>
      <c r="DO2739"/>
      <c r="DP2739"/>
      <c r="DQ2739"/>
      <c r="DV2739" s="2"/>
      <c r="DX2739"/>
      <c r="DY2739"/>
      <c r="DZ2739"/>
      <c r="EE2739" s="2"/>
      <c r="EG2739"/>
      <c r="EH2739"/>
      <c r="EI2739"/>
      <c r="EN2739" s="2"/>
      <c r="EP2739"/>
      <c r="EQ2739"/>
      <c r="ER2739"/>
      <c r="EW2739" s="2"/>
      <c r="EY2739"/>
      <c r="EZ2739"/>
      <c r="FA2739"/>
      <c r="FF2739" s="2"/>
      <c r="FH2739"/>
      <c r="FI2739"/>
      <c r="FJ2739"/>
      <c r="FO2739" s="2"/>
      <c r="FQ2739"/>
      <c r="FR2739"/>
      <c r="FS2739"/>
      <c r="FX2739" s="2"/>
      <c r="FZ2739"/>
      <c r="GA2739"/>
      <c r="GB2739"/>
      <c r="GG2739" s="2"/>
      <c r="GI2739"/>
      <c r="GJ2739"/>
      <c r="GK2739"/>
      <c r="GP2739" s="2"/>
      <c r="GR2739"/>
      <c r="GS2739"/>
      <c r="GT2739"/>
      <c r="GY2739" s="2"/>
      <c r="HA2739"/>
      <c r="HB2739"/>
      <c r="HC2739"/>
      <c r="HH2739" s="2"/>
      <c r="HJ2739"/>
      <c r="HK2739"/>
      <c r="HL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  <c r="IP2739"/>
      <c r="IQ2739"/>
      <c r="IR2739"/>
      <c r="IS2739"/>
      <c r="IT2739"/>
      <c r="IU2739"/>
      <c r="IV2739"/>
    </row>
    <row r="2740" spans="2:256" s="1" customFormat="1">
      <c r="B2740"/>
      <c r="C2740"/>
      <c r="D2740"/>
      <c r="I2740" s="2"/>
      <c r="K2740"/>
      <c r="L2740"/>
      <c r="M2740"/>
      <c r="N2740"/>
      <c r="R2740" s="2"/>
      <c r="T2740"/>
      <c r="U2740"/>
      <c r="V2740"/>
      <c r="AA2740" s="2"/>
      <c r="AC2740"/>
      <c r="AD2740"/>
      <c r="AE2740"/>
      <c r="AJ2740" s="2"/>
      <c r="AL2740"/>
      <c r="AM2740"/>
      <c r="AN2740"/>
      <c r="AS2740" s="2"/>
      <c r="AU2740"/>
      <c r="AV2740"/>
      <c r="AW2740"/>
      <c r="BB2740" s="2"/>
      <c r="BD2740"/>
      <c r="BE2740"/>
      <c r="BF2740"/>
      <c r="BK2740" s="2"/>
      <c r="BM2740"/>
      <c r="BN2740"/>
      <c r="BO2740"/>
      <c r="BT2740" s="2"/>
      <c r="BV2740"/>
      <c r="BW2740"/>
      <c r="BX2740"/>
      <c r="CC2740" s="2"/>
      <c r="CE2740"/>
      <c r="CF2740"/>
      <c r="CG2740"/>
      <c r="CL2740" s="2"/>
      <c r="CN2740"/>
      <c r="CO2740"/>
      <c r="CP2740"/>
      <c r="CU2740" s="2"/>
      <c r="CW2740"/>
      <c r="CX2740"/>
      <c r="CY2740"/>
      <c r="DD2740" s="2"/>
      <c r="DF2740"/>
      <c r="DG2740"/>
      <c r="DH2740"/>
      <c r="DM2740" s="2"/>
      <c r="DO2740"/>
      <c r="DP2740"/>
      <c r="DQ2740"/>
      <c r="DV2740" s="2"/>
      <c r="DX2740"/>
      <c r="DY2740"/>
      <c r="DZ2740"/>
      <c r="EE2740" s="2"/>
      <c r="EG2740"/>
      <c r="EH2740"/>
      <c r="EI2740"/>
      <c r="EN2740" s="2"/>
      <c r="EP2740"/>
      <c r="EQ2740"/>
      <c r="ER2740"/>
      <c r="EW2740" s="2"/>
      <c r="EY2740"/>
      <c r="EZ2740"/>
      <c r="FA2740"/>
      <c r="FF2740" s="2"/>
      <c r="FH2740"/>
      <c r="FI2740"/>
      <c r="FJ2740"/>
      <c r="FO2740" s="2"/>
      <c r="FQ2740"/>
      <c r="FR2740"/>
      <c r="FS2740"/>
      <c r="FX2740" s="2"/>
      <c r="FZ2740"/>
      <c r="GA2740"/>
      <c r="GB2740"/>
      <c r="GG2740" s="2"/>
      <c r="GI2740"/>
      <c r="GJ2740"/>
      <c r="GK2740"/>
      <c r="GP2740" s="2"/>
      <c r="GR2740"/>
      <c r="GS2740"/>
      <c r="GT2740"/>
      <c r="GY2740" s="2"/>
      <c r="HA2740"/>
      <c r="HB2740"/>
      <c r="HC2740"/>
      <c r="HH2740" s="2"/>
      <c r="HJ2740"/>
      <c r="HK2740"/>
      <c r="HL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  <c r="IP2740"/>
      <c r="IQ2740"/>
      <c r="IR2740"/>
      <c r="IS2740"/>
      <c r="IT2740"/>
      <c r="IU2740"/>
      <c r="IV2740"/>
    </row>
    <row r="2741" spans="2:256" s="1" customFormat="1">
      <c r="B2741"/>
      <c r="C2741"/>
      <c r="D2741"/>
      <c r="I2741" s="2"/>
      <c r="K2741"/>
      <c r="L2741"/>
      <c r="M2741"/>
      <c r="N2741"/>
      <c r="R2741" s="2"/>
      <c r="T2741"/>
      <c r="U2741"/>
      <c r="V2741"/>
      <c r="AA2741" s="2"/>
      <c r="AC2741"/>
      <c r="AD2741"/>
      <c r="AE2741"/>
      <c r="AJ2741" s="2"/>
      <c r="AL2741"/>
      <c r="AM2741"/>
      <c r="AN2741"/>
      <c r="AS2741" s="2"/>
      <c r="AU2741"/>
      <c r="AV2741"/>
      <c r="AW2741"/>
      <c r="BB2741" s="2"/>
      <c r="BD2741"/>
      <c r="BE2741"/>
      <c r="BF2741"/>
      <c r="BK2741" s="2"/>
      <c r="BM2741"/>
      <c r="BN2741"/>
      <c r="BO2741"/>
      <c r="BT2741" s="2"/>
      <c r="BV2741"/>
      <c r="BW2741"/>
      <c r="BX2741"/>
      <c r="CC2741" s="2"/>
      <c r="CE2741"/>
      <c r="CF2741"/>
      <c r="CG2741"/>
      <c r="CL2741" s="2"/>
      <c r="CN2741"/>
      <c r="CO2741"/>
      <c r="CP2741"/>
      <c r="CU2741" s="2"/>
      <c r="CW2741"/>
      <c r="CX2741"/>
      <c r="CY2741"/>
      <c r="DD2741" s="2"/>
      <c r="DF2741"/>
      <c r="DG2741"/>
      <c r="DH2741"/>
      <c r="DM2741" s="2"/>
      <c r="DO2741"/>
      <c r="DP2741"/>
      <c r="DQ2741"/>
      <c r="DV2741" s="2"/>
      <c r="DX2741"/>
      <c r="DY2741"/>
      <c r="DZ2741"/>
      <c r="EE2741" s="2"/>
      <c r="EG2741"/>
      <c r="EH2741"/>
      <c r="EI2741"/>
      <c r="EN2741" s="2"/>
      <c r="EP2741"/>
      <c r="EQ2741"/>
      <c r="ER2741"/>
      <c r="EW2741" s="2"/>
      <c r="EY2741"/>
      <c r="EZ2741"/>
      <c r="FA2741"/>
      <c r="FF2741" s="2"/>
      <c r="FH2741"/>
      <c r="FI2741"/>
      <c r="FJ2741"/>
      <c r="FO2741" s="2"/>
      <c r="FQ2741"/>
      <c r="FR2741"/>
      <c r="FS2741"/>
      <c r="FX2741" s="2"/>
      <c r="FZ2741"/>
      <c r="GA2741"/>
      <c r="GB2741"/>
      <c r="GG2741" s="2"/>
      <c r="GI2741"/>
      <c r="GJ2741"/>
      <c r="GK2741"/>
      <c r="GP2741" s="2"/>
      <c r="GR2741"/>
      <c r="GS2741"/>
      <c r="GT2741"/>
      <c r="GY2741" s="2"/>
      <c r="HA2741"/>
      <c r="HB2741"/>
      <c r="HC2741"/>
      <c r="HH2741" s="2"/>
      <c r="HJ2741"/>
      <c r="HK2741"/>
      <c r="HL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  <c r="IP2741"/>
      <c r="IQ2741"/>
      <c r="IR2741"/>
      <c r="IS2741"/>
      <c r="IT2741"/>
      <c r="IU2741"/>
      <c r="IV2741"/>
    </row>
    <row r="2742" spans="2:256" s="1" customFormat="1">
      <c r="B2742"/>
      <c r="C2742"/>
      <c r="D2742"/>
      <c r="I2742" s="2"/>
      <c r="K2742"/>
      <c r="L2742"/>
      <c r="M2742"/>
      <c r="N2742"/>
      <c r="R2742" s="2"/>
      <c r="T2742"/>
      <c r="U2742"/>
      <c r="V2742"/>
      <c r="AA2742" s="2"/>
      <c r="AC2742"/>
      <c r="AD2742"/>
      <c r="AE2742"/>
      <c r="AJ2742" s="2"/>
      <c r="AL2742"/>
      <c r="AM2742"/>
      <c r="AN2742"/>
      <c r="AS2742" s="2"/>
      <c r="AU2742"/>
      <c r="AV2742"/>
      <c r="AW2742"/>
      <c r="BB2742" s="2"/>
      <c r="BD2742"/>
      <c r="BE2742"/>
      <c r="BF2742"/>
      <c r="BK2742" s="2"/>
      <c r="BM2742"/>
      <c r="BN2742"/>
      <c r="BO2742"/>
      <c r="BT2742" s="2"/>
      <c r="BV2742"/>
      <c r="BW2742"/>
      <c r="BX2742"/>
      <c r="CC2742" s="2"/>
      <c r="CE2742"/>
      <c r="CF2742"/>
      <c r="CG2742"/>
      <c r="CL2742" s="2"/>
      <c r="CN2742"/>
      <c r="CO2742"/>
      <c r="CP2742"/>
      <c r="CU2742" s="2"/>
      <c r="CW2742"/>
      <c r="CX2742"/>
      <c r="CY2742"/>
      <c r="DD2742" s="2"/>
      <c r="DF2742"/>
      <c r="DG2742"/>
      <c r="DH2742"/>
      <c r="DM2742" s="2"/>
      <c r="DO2742"/>
      <c r="DP2742"/>
      <c r="DQ2742"/>
      <c r="DV2742" s="2"/>
      <c r="DX2742"/>
      <c r="DY2742"/>
      <c r="DZ2742"/>
      <c r="EE2742" s="2"/>
      <c r="EG2742"/>
      <c r="EH2742"/>
      <c r="EI2742"/>
      <c r="EN2742" s="2"/>
      <c r="EP2742"/>
      <c r="EQ2742"/>
      <c r="ER2742"/>
      <c r="EW2742" s="2"/>
      <c r="EY2742"/>
      <c r="EZ2742"/>
      <c r="FA2742"/>
      <c r="FF2742" s="2"/>
      <c r="FH2742"/>
      <c r="FI2742"/>
      <c r="FJ2742"/>
      <c r="FO2742" s="2"/>
      <c r="FQ2742"/>
      <c r="FR2742"/>
      <c r="FS2742"/>
      <c r="FX2742" s="2"/>
      <c r="FZ2742"/>
      <c r="GA2742"/>
      <c r="GB2742"/>
      <c r="GG2742" s="2"/>
      <c r="GI2742"/>
      <c r="GJ2742"/>
      <c r="GK2742"/>
      <c r="GP2742" s="2"/>
      <c r="GR2742"/>
      <c r="GS2742"/>
      <c r="GT2742"/>
      <c r="GY2742" s="2"/>
      <c r="HA2742"/>
      <c r="HB2742"/>
      <c r="HC2742"/>
      <c r="HH2742" s="2"/>
      <c r="HJ2742"/>
      <c r="HK2742"/>
      <c r="HL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  <c r="IP2742"/>
      <c r="IQ2742"/>
      <c r="IR2742"/>
      <c r="IS2742"/>
      <c r="IT2742"/>
      <c r="IU2742"/>
      <c r="IV2742"/>
    </row>
    <row r="2743" spans="2:256" s="1" customFormat="1">
      <c r="B2743"/>
      <c r="C2743"/>
      <c r="D2743"/>
      <c r="I2743" s="2"/>
      <c r="K2743"/>
      <c r="L2743"/>
      <c r="M2743"/>
      <c r="N2743"/>
      <c r="R2743" s="2"/>
      <c r="T2743"/>
      <c r="U2743"/>
      <c r="V2743"/>
      <c r="AA2743" s="2"/>
      <c r="AC2743"/>
      <c r="AD2743"/>
      <c r="AE2743"/>
      <c r="AJ2743" s="2"/>
      <c r="AL2743"/>
      <c r="AM2743"/>
      <c r="AN2743"/>
      <c r="AS2743" s="2"/>
      <c r="AU2743"/>
      <c r="AV2743"/>
      <c r="AW2743"/>
      <c r="BB2743" s="2"/>
      <c r="BD2743"/>
      <c r="BE2743"/>
      <c r="BF2743"/>
      <c r="BK2743" s="2"/>
      <c r="BM2743"/>
      <c r="BN2743"/>
      <c r="BO2743"/>
      <c r="BT2743" s="2"/>
      <c r="BV2743"/>
      <c r="BW2743"/>
      <c r="BX2743"/>
      <c r="CC2743" s="2"/>
      <c r="CE2743"/>
      <c r="CF2743"/>
      <c r="CG2743"/>
      <c r="CL2743" s="2"/>
      <c r="CN2743"/>
      <c r="CO2743"/>
      <c r="CP2743"/>
      <c r="CU2743" s="2"/>
      <c r="CW2743"/>
      <c r="CX2743"/>
      <c r="CY2743"/>
      <c r="DD2743" s="2"/>
      <c r="DF2743"/>
      <c r="DG2743"/>
      <c r="DH2743"/>
      <c r="DM2743" s="2"/>
      <c r="DO2743"/>
      <c r="DP2743"/>
      <c r="DQ2743"/>
      <c r="DV2743" s="2"/>
      <c r="DX2743"/>
      <c r="DY2743"/>
      <c r="DZ2743"/>
      <c r="EE2743" s="2"/>
      <c r="EG2743"/>
      <c r="EH2743"/>
      <c r="EI2743"/>
      <c r="EN2743" s="2"/>
      <c r="EP2743"/>
      <c r="EQ2743"/>
      <c r="ER2743"/>
      <c r="EW2743" s="2"/>
      <c r="EY2743"/>
      <c r="EZ2743"/>
      <c r="FA2743"/>
      <c r="FF2743" s="2"/>
      <c r="FH2743"/>
      <c r="FI2743"/>
      <c r="FJ2743"/>
      <c r="FO2743" s="2"/>
      <c r="FQ2743"/>
      <c r="FR2743"/>
      <c r="FS2743"/>
      <c r="FX2743" s="2"/>
      <c r="FZ2743"/>
      <c r="GA2743"/>
      <c r="GB2743"/>
      <c r="GG2743" s="2"/>
      <c r="GI2743"/>
      <c r="GJ2743"/>
      <c r="GK2743"/>
      <c r="GP2743" s="2"/>
      <c r="GR2743"/>
      <c r="GS2743"/>
      <c r="GT2743"/>
      <c r="GY2743" s="2"/>
      <c r="HA2743"/>
      <c r="HB2743"/>
      <c r="HC2743"/>
      <c r="HH2743" s="2"/>
      <c r="HJ2743"/>
      <c r="HK2743"/>
      <c r="HL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  <c r="IP2743"/>
      <c r="IQ2743"/>
      <c r="IR2743"/>
      <c r="IS2743"/>
      <c r="IT2743"/>
      <c r="IU2743"/>
      <c r="IV2743"/>
    </row>
    <row r="2744" spans="2:256" s="1" customFormat="1">
      <c r="B2744"/>
      <c r="C2744"/>
      <c r="D2744"/>
      <c r="I2744" s="2"/>
      <c r="K2744"/>
      <c r="L2744"/>
      <c r="M2744"/>
      <c r="N2744"/>
      <c r="R2744" s="2"/>
      <c r="T2744"/>
      <c r="U2744"/>
      <c r="V2744"/>
      <c r="AA2744" s="2"/>
      <c r="AC2744"/>
      <c r="AD2744"/>
      <c r="AE2744"/>
      <c r="AJ2744" s="2"/>
      <c r="AL2744"/>
      <c r="AM2744"/>
      <c r="AN2744"/>
      <c r="AS2744" s="2"/>
      <c r="AU2744"/>
      <c r="AV2744"/>
      <c r="AW2744"/>
      <c r="BB2744" s="2"/>
      <c r="BD2744"/>
      <c r="BE2744"/>
      <c r="BF2744"/>
      <c r="BK2744" s="2"/>
      <c r="BM2744"/>
      <c r="BN2744"/>
      <c r="BO2744"/>
      <c r="BT2744" s="2"/>
      <c r="BV2744"/>
      <c r="BW2744"/>
      <c r="BX2744"/>
      <c r="CC2744" s="2"/>
      <c r="CE2744"/>
      <c r="CF2744"/>
      <c r="CG2744"/>
      <c r="CL2744" s="2"/>
      <c r="CN2744"/>
      <c r="CO2744"/>
      <c r="CP2744"/>
      <c r="CU2744" s="2"/>
      <c r="CW2744"/>
      <c r="CX2744"/>
      <c r="CY2744"/>
      <c r="DD2744" s="2"/>
      <c r="DF2744"/>
      <c r="DG2744"/>
      <c r="DH2744"/>
      <c r="DM2744" s="2"/>
      <c r="DO2744"/>
      <c r="DP2744"/>
      <c r="DQ2744"/>
      <c r="DV2744" s="2"/>
      <c r="DX2744"/>
      <c r="DY2744"/>
      <c r="DZ2744"/>
      <c r="EE2744" s="2"/>
      <c r="EG2744"/>
      <c r="EH2744"/>
      <c r="EI2744"/>
      <c r="EN2744" s="2"/>
      <c r="EP2744"/>
      <c r="EQ2744"/>
      <c r="ER2744"/>
      <c r="EW2744" s="2"/>
      <c r="EY2744"/>
      <c r="EZ2744"/>
      <c r="FA2744"/>
      <c r="FF2744" s="2"/>
      <c r="FH2744"/>
      <c r="FI2744"/>
      <c r="FJ2744"/>
      <c r="FO2744" s="2"/>
      <c r="FQ2744"/>
      <c r="FR2744"/>
      <c r="FS2744"/>
      <c r="FX2744" s="2"/>
      <c r="FZ2744"/>
      <c r="GA2744"/>
      <c r="GB2744"/>
      <c r="GG2744" s="2"/>
      <c r="GI2744"/>
      <c r="GJ2744"/>
      <c r="GK2744"/>
      <c r="GP2744" s="2"/>
      <c r="GR2744"/>
      <c r="GS2744"/>
      <c r="GT2744"/>
      <c r="GY2744" s="2"/>
      <c r="HA2744"/>
      <c r="HB2744"/>
      <c r="HC2744"/>
      <c r="HH2744" s="2"/>
      <c r="HJ2744"/>
      <c r="HK2744"/>
      <c r="HL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  <c r="IP2744"/>
      <c r="IQ2744"/>
      <c r="IR2744"/>
      <c r="IS2744"/>
      <c r="IT2744"/>
      <c r="IU2744"/>
      <c r="IV2744"/>
    </row>
  </sheetData>
  <sortState xmlns:xlrd2="http://schemas.microsoft.com/office/spreadsheetml/2017/richdata2" ref="B118:I217">
    <sortCondition descending="1" ref="G118:G217"/>
    <sortCondition descending="1" ref="H118:H217"/>
    <sortCondition descending="1" ref="I118:I217"/>
    <sortCondition ref="B118:B217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5" location="Punten!DC582" display="UCI-12" xr:uid="{00000000-0004-0000-0000-000004000000}"/>
    <hyperlink ref="D44" location="Punten!GO582" display="UCI-22" xr:uid="{00000000-0004-0000-0000-000005000000}"/>
    <hyperlink ref="D26" location="Punten!EV582" display="UCI-17" xr:uid="{00000000-0004-0000-0000-000006000000}"/>
    <hyperlink ref="D7" location="Punten!BS582" display="UCI-08" xr:uid="{00000000-0004-0000-0000-000007000000}"/>
    <hyperlink ref="D40" location="Punten!LB582" display="UCI-35" xr:uid="{00000000-0004-0000-0000-000008000000}"/>
    <hyperlink ref="D68" location="Punten!IZ582" display="UCI-29" xr:uid="{00000000-0004-0000-0000-000009000000}"/>
    <hyperlink ref="D17" location="Punten!DL582" display="UCI-13" xr:uid="{00000000-0004-0000-0000-00000A000000}"/>
    <hyperlink ref="D36" location="Punten!PF582" display="UCI-47" xr:uid="{00000000-0004-0000-0000-00000C000000}"/>
    <hyperlink ref="D42" location="Punten!JI582" display="UCI-30" xr:uid="{00000000-0004-0000-0000-00000D000000}"/>
    <hyperlink ref="D28" location="Punten!CB582" display="UCI-09" xr:uid="{00000000-0004-0000-0000-00000E000000}"/>
    <hyperlink ref="D33" location="Punten!DU582" display="UCI-14" xr:uid="{00000000-0004-0000-0000-00000F000000}"/>
    <hyperlink ref="D41" location="Punten!GX582" display="UCI-23" xr:uid="{00000000-0004-0000-0000-000010000000}"/>
    <hyperlink ref="D6" location="Punten!RZ582" display="UCI-55" xr:uid="{00000000-0004-0000-0000-000011000000}"/>
    <hyperlink ref="D10" location="Punten!HP582" display="UCI-25" xr:uid="{00000000-0004-0000-0000-000012000000}"/>
    <hyperlink ref="D67" location="Punten!RH582" display="UCI-53" xr:uid="{00000000-0004-0000-0000-000013000000}"/>
    <hyperlink ref="D19" location="Punten!Q582" display="UCI-02" xr:uid="{00000000-0004-0000-0000-000014000000}"/>
    <hyperlink ref="D89" location="Punten!NM582" display="UCI-42" xr:uid="{00000000-0004-0000-0000-000015000000}"/>
    <hyperlink ref="D66" location="Punten!VC582" display="UCI-64" xr:uid="{00000000-0004-0000-0000-000016000000}"/>
    <hyperlink ref="D12" location="Punten!AI582" display="UCI-04" xr:uid="{00000000-0004-0000-0000-000017000000}"/>
    <hyperlink ref="D3" location="Punten!AR582" display="UCI-05" xr:uid="{00000000-0004-0000-0000-000018000000}"/>
    <hyperlink ref="D71" location="Punten!KA582" display="UCI-32" xr:uid="{00000000-0004-0000-0000-000019000000}"/>
    <hyperlink ref="D65" location="Punten!EM582" display="UCI-16" xr:uid="{00000000-0004-0000-0000-00001A000000}"/>
    <hyperlink ref="D38" location="Punten!ND582" display="UCI-41" xr:uid="{00000000-0004-0000-0000-00001B000000}"/>
    <hyperlink ref="D30" location="Punten!CT582" display="UCI-11" xr:uid="{00000000-0004-0000-0000-00001C000000}"/>
    <hyperlink ref="D95" location="Punten!OW582" display="UCI-46" xr:uid="{00000000-0004-0000-0000-00001D000000}"/>
    <hyperlink ref="D50" location="Punten!LK582" display="UCI-36" xr:uid="{00000000-0004-0000-0000-00001E000000}"/>
    <hyperlink ref="D32" location="Punten!BA582" display="UCI-06" xr:uid="{00000000-0004-0000-0000-00001F000000}"/>
    <hyperlink ref="D4" location="Punten!FW582" display="UCI-20" xr:uid="{00000000-0004-0000-0000-000021000000}"/>
    <hyperlink ref="D85" location="Punten!NV582" display="UCI-43" xr:uid="{00000000-0004-0000-0000-000022000000}"/>
    <hyperlink ref="D22" location="Punten!GF582" display="UCI-21" xr:uid="{00000000-0004-0000-0000-000023000000}"/>
    <hyperlink ref="D8" location="Punten!Z582" display="UCI-03" xr:uid="{00000000-0004-0000-0000-000024000000}"/>
    <hyperlink ref="D15" location="Punten!IQ582" display="UCI-28" xr:uid="{00000000-0004-0000-0000-000025000000}"/>
    <hyperlink ref="D29" location="Punten!ON582" display="UCI-45" xr:uid="{00000000-0004-0000-0000-000026000000}"/>
    <hyperlink ref="D56" location="Punten!TJ582" display="UCI-59" xr:uid="{00000000-0004-0000-0000-000027000000}"/>
    <hyperlink ref="D81" location="Punten!JR582" display="UCI-31" xr:uid="{00000000-0004-0000-0000-000028000000}"/>
    <hyperlink ref="D24" location="Punten!BJ582" display="UCI-07" xr:uid="{00000000-0004-0000-0000-000029000000}"/>
    <hyperlink ref="D88" location="Punten!TS582" display="UCI-60" xr:uid="{00000000-0004-0000-0000-00002A000000}"/>
    <hyperlink ref="D63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0" location="Punten!SI582" display="UCI-56" xr:uid="{00000000-0004-0000-0000-000029050000}"/>
    <hyperlink ref="D83" location="Punten!QG582" display="UCI-50" xr:uid="{00000000-0004-0000-0000-00002A050000}"/>
    <hyperlink ref="D13" location="Punten!HG582" display="UCI-24" xr:uid="{00000000-0004-0000-0000-00002B050000}"/>
    <hyperlink ref="D100" location="Punten!VU582" display="UCI-66" xr:uid="{00000000-0004-0000-0000-00002C050000}"/>
    <hyperlink ref="D18" location="Punten!SR582" display="UCI-57" xr:uid="{00000000-0004-0000-0000-00002D050000}"/>
    <hyperlink ref="D102" location="Punten!OE582" display="UCI-44" xr:uid="{00000000-0004-0000-0000-00002E050000}"/>
    <hyperlink ref="D45" location="Punten!HY582" display="UCI-26" xr:uid="{00000000-0004-0000-0000-00002F050000}"/>
    <hyperlink ref="D93" location="Punten!TA582" display="UCI-58" xr:uid="{00000000-0004-0000-0000-000030050000}"/>
    <hyperlink ref="D35" location="Punten!PO582" display="UCI-48" xr:uid="{00000000-0004-0000-0000-000031050000}"/>
    <hyperlink ref="D64" location="Punten!MU582" display="UCI-40" xr:uid="{00000000-0004-0000-0000-000032050000}"/>
    <hyperlink ref="D11" location="Punten!LT582" display="UCI-37" xr:uid="{00000000-0004-0000-0000-000033050000}"/>
    <hyperlink ref="D87" location="Punten!MC582" display="UCI-38" xr:uid="{00000000-0004-0000-0000-000034050000}"/>
    <hyperlink ref="D62" location="Punten!KJ582" display="UCI-33" xr:uid="{00000000-0004-0000-0000-000035050000}"/>
    <hyperlink ref="D27" location="Punten!ML582" display="UCI-39" xr:uid="{00000000-0004-0000-0000-000036050000}"/>
    <hyperlink ref="D14" location="Punten!FN582" display="UCI-19" xr:uid="{00000000-0004-0000-0000-000037050000}"/>
    <hyperlink ref="D9" location="Punten!CK582" display="UCI-10" xr:uid="{00000000-0004-0000-0000-000046050000}"/>
    <hyperlink ref="D16" location="Punten!H582" display="UCI-01" xr:uid="{00000000-0004-0000-0000-0000C2050000}"/>
    <hyperlink ref="D46" location="Punten!XW582" display="UCI-72" xr:uid="{00000000-0004-0000-0000-0000D9050000}"/>
    <hyperlink ref="D55" location="Punten!YF582" display="UCI-73" xr:uid="{00000000-0004-0000-0000-0000DA050000}"/>
    <hyperlink ref="D37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0" location="Punten!QP582" display="UCI-51" xr:uid="{00000000-0004-0000-0000-0000F7050000}"/>
    <hyperlink ref="D39" location="Punten!QY582" display="UCI-52" xr:uid="{00000000-0004-0000-0000-0000F8050000}"/>
    <hyperlink ref="D84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9" location="Punten!FE582" display="UCI-18" xr:uid="{BAB98747-53C1-4E6A-AF45-A7D5E5F3BBF2}"/>
    <hyperlink ref="D72" location="Punten!UB582" display="UCI-61" xr:uid="{C945E37D-0FA5-45D5-B166-64BCBBEE4B4E}"/>
    <hyperlink ref="D73" location="Punten!UT582" display="UCI-63" xr:uid="{509110C5-146E-43E7-AEA6-1BB86EC59E8C}"/>
    <hyperlink ref="D59" location="Punten!VL582" display="UCI-65" xr:uid="{1C569240-A9D1-4D34-8FB3-31AE64ADC804}"/>
    <hyperlink ref="D92" location="Punten!XN582" display="UCI-71" xr:uid="{6B63524C-438C-4A8F-A210-CBFA78FD37DC}"/>
    <hyperlink ref="D31" location="Punten!ZG582" display="UCI-76" xr:uid="{523DAD05-3D31-4485-95CE-7C40B6717562}"/>
    <hyperlink ref="D54" location="Punten!ZY582" display="UCI-78" xr:uid="{8A13D55E-B505-48AC-9CDD-1DA0A1F9F7E4}"/>
    <hyperlink ref="D94" location="Punten!AAH582" display="UCI-79" xr:uid="{CA42BAE4-605A-4F2F-BCB5-0A87F322CE0F}"/>
    <hyperlink ref="D79" location="Punten!AAQ582" display="UCI-80" xr:uid="{9E6AF960-FB27-4B0B-9FEE-9EC6A20ACE8F}"/>
    <hyperlink ref="D96" location="Punten!AAZ582" display="UCI-81" xr:uid="{906BBA93-1845-4F9A-A4FB-BCCD0AC310EC}"/>
    <hyperlink ref="D98" location="Punten!ABR582" display="UCI-83" xr:uid="{9F747C85-1792-4E69-B04B-05A333AC3E2B}"/>
    <hyperlink ref="D51" location="Punten!ACA582" display="UCI-84" xr:uid="{6379C6B1-8B77-4F88-9A87-2301CCE544B8}"/>
    <hyperlink ref="D101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3" location="Punten!AHX582" display="UCI-101" xr:uid="{D844606C-4979-41D2-BDC7-FA3983B91713}"/>
    <hyperlink ref="D90" location="Punten!AIG582" display="UCI-102" xr:uid="{0887E061-08B5-4BFD-9FA1-DE6CEFFB2D6C}"/>
    <hyperlink ref="D82" location="Punten!AIP582" display="UCI-103" xr:uid="{F37B88FA-B6C3-48EB-8FB6-95A797834718}"/>
    <hyperlink ref="D77" location="Punten!AIY582" display="UCI-104" xr:uid="{AFD4B3CC-74F8-41FC-B30C-5C706F233B7F}"/>
    <hyperlink ref="D76" location="Punten!AJH582" display="UCI-105" xr:uid="{92AEBFB8-4A95-45A8-B1DD-F63A47757BE1}"/>
    <hyperlink ref="D53" location="Punten!AJQ582" display="UCI-106" xr:uid="{F09E483B-6E79-4FDE-800C-FA01B3576127}"/>
    <hyperlink ref="D78" location="Punten!AJZ582" display="UCI-107" xr:uid="{E21ACE0A-1AF7-4D9F-ACF0-133751517E26}"/>
    <hyperlink ref="D48" location="Punten!AKI582" display="UCI-108" xr:uid="{8807D996-ECF9-4703-ABDD-E62FA077D40F}"/>
    <hyperlink ref="D47" location="Punten!AKR582" display="UCI-109" xr:uid="{EB153423-013E-4298-91B8-787C1251F699}"/>
    <hyperlink ref="D97" location="Punten!ALA582" display="UCI-110" xr:uid="{3F89FF7E-2218-4798-91A7-5EF4DE342023}"/>
    <hyperlink ref="D75" location="Punten!ALJ582" display="UCI-111" xr:uid="{9BF4EE4D-B886-4E96-85F1-C8A8F98792E1}"/>
    <hyperlink ref="D91" location="Punten!ALS582" display="UCI-112" xr:uid="{A7FAE02D-2A3E-4601-B4FB-FC6AE782EBC6}"/>
    <hyperlink ref="D69" location="Punten!AMB582" display="UCI-113" xr:uid="{19DF0B02-7B37-4E40-9255-307B7486FE41}"/>
    <hyperlink ref="D74" location="Punten!AMK582" display="UCI-114" xr:uid="{A5272299-819D-4B39-B9EB-08F6AEF70F0D}"/>
    <hyperlink ref="D70" location="Punten!AMT582" display="UCI-115" xr:uid="{8F19AF1D-086E-409C-BBB4-A6BDB7A5263A}"/>
    <hyperlink ref="D34" location="Punten!ANC582" display="UCI-116" xr:uid="{7EB04B9A-7AD8-44E4-98CB-2D7E9F96FE2B}"/>
    <hyperlink ref="D80" location="Punten!ANL582" display="UCI-117" xr:uid="{CDE59F7B-5CB5-461A-9ED0-F0427C447715}"/>
    <hyperlink ref="D86" location="Punten!ANU582" display="UCI-118" xr:uid="{B48C8225-1F05-414B-86A3-B39DF85C74E2}"/>
    <hyperlink ref="D61" location="Punten!AOD582" display="UCI-119" xr:uid="{A5F2E425-AA54-4608-9138-41775AC73617}"/>
    <hyperlink ref="D23" location="Punten!AOM582" display="UCI-120" xr:uid="{44DDAFD4-4015-46A7-BFC3-8AD9E700CD1B}"/>
    <hyperlink ref="D21" location="Punten!AOV582" display="UCI-121" xr:uid="{5C111DA0-2E10-4C9F-BB6C-3D52F783EC9B}"/>
    <hyperlink ref="D25" location="Punten!APE582" display="UCI-122" xr:uid="{7A91D3FD-3334-4714-8E8D-F2A8CE7D9C42}"/>
    <hyperlink ref="D58" location="Punten!APN582" display="UCI-123" xr:uid="{BF43CC5F-5FBF-4204-ADA4-44D3AE6BECCC}"/>
    <hyperlink ref="D52" location="Punten!APW582" display="UCI-124" xr:uid="{AC0BC2D1-548A-4D6B-99C4-A5278BA6DAA9}"/>
    <hyperlink ref="D57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0" location="Punten!DC582" display="UCI-12" xr:uid="{51D4A50C-1252-4BF2-987C-BDBD8523D726}"/>
    <hyperlink ref="M154" location="Punten!GO582" display="UCI-22" xr:uid="{A7AB185E-F853-4633-930D-23300DC1478F}"/>
    <hyperlink ref="M166" location="Punten!EV582" display="UCI-17" xr:uid="{3E99FEF5-0B43-477B-AD36-D64B8EE47F14}"/>
    <hyperlink ref="M137" location="Punten!BS582" display="UCI-08" xr:uid="{E62EBC28-8B40-4CAE-BFC3-7286E8249D84}"/>
    <hyperlink ref="M153" location="Punten!LB582" display="UCI-35" xr:uid="{FCC3FBDE-2F37-4473-A147-E5A4751526D1}"/>
    <hyperlink ref="M120" location="Punten!IZ582" display="UCI-29" xr:uid="{471D9061-A208-4FE0-880F-1C89674581E5}"/>
    <hyperlink ref="M171" location="Punten!DL582" display="UCI-13" xr:uid="{77C5DB06-3847-45FF-8103-AF200A61BBE3}"/>
    <hyperlink ref="M150" location="Punten!PF582" display="UCI-47" xr:uid="{A91096FE-28F3-40BA-9979-92BCBF27902C}"/>
    <hyperlink ref="M152" location="Punten!JI582" display="UCI-30" xr:uid="{5744BA91-4CC5-47EE-AE50-80BC69E69743}"/>
    <hyperlink ref="M136" location="Punten!CB582" display="UCI-09" xr:uid="{DF9236DC-BB46-436C-9213-6F07446E7FFB}"/>
    <hyperlink ref="M162" location="Punten!DU582" display="UCI-14" xr:uid="{A8B339B9-4BD3-4FCA-84CB-02BCF36F7433}"/>
    <hyperlink ref="M172" location="Punten!GX582" display="UCI-23" xr:uid="{6C4C731C-F6C7-4C56-951F-C5AA2E9C0C4E}"/>
    <hyperlink ref="M121" location="Punten!RZ582" display="UCI-55" xr:uid="{AF1593EE-AEE6-4932-B675-6E71DCB852E0}"/>
    <hyperlink ref="M128" location="Punten!HP582" display="UCI-25" xr:uid="{DABF0C30-B6C4-43F1-8637-B7FCA74370E4}"/>
    <hyperlink ref="M143" location="Punten!RH582" display="UCI-53" xr:uid="{56CD3F30-8AD2-4867-9B03-E32699ED0F4A}"/>
    <hyperlink ref="M164" location="Punten!Q582" display="UCI-02" xr:uid="{E29C88AA-6BC9-4CE1-9665-3900CFD309FE}"/>
    <hyperlink ref="M174" location="Punten!NM582" display="UCI-42" xr:uid="{57E9386D-C04F-4DE9-A1F0-8A62B36F1796}"/>
    <hyperlink ref="M175" location="Punten!VC582" display="UCI-64" xr:uid="{341D97A3-3564-46F8-822B-D617F81FD0BA}"/>
    <hyperlink ref="M186" location="Punten!AI582" display="UCI-04" xr:uid="{97E8C1E2-0022-4028-AAEE-117C77C54756}"/>
    <hyperlink ref="M147" location="Punten!AR582" display="UCI-05" xr:uid="{A61533E3-1BF3-4B45-BFEE-8396D796D020}"/>
    <hyperlink ref="M142" location="Punten!KA582" display="UCI-32" xr:uid="{9F78F17E-8552-428E-AC8D-61A68872C377}"/>
    <hyperlink ref="M205" location="Punten!EM582" display="UCI-16" xr:uid="{51457CAB-C2E6-4C87-87DD-30AD4FD7D2D0}"/>
    <hyperlink ref="M178" location="Punten!ND582" display="UCI-41" xr:uid="{3AC60846-CBFA-4A37-9A11-40B23782E9CE}"/>
    <hyperlink ref="M133" location="Punten!CT582" display="UCI-11" xr:uid="{71E4E4DB-86B8-42F6-A690-71E1175E1913}"/>
    <hyperlink ref="M187" location="Punten!OW582" display="UCI-46" xr:uid="{20B456F2-7E24-495C-BB05-5FDFDB88672D}"/>
    <hyperlink ref="M185" location="Punten!LK582" display="UCI-36" xr:uid="{B1150F61-BD63-4BF5-B23F-92AE8CF1399C}"/>
    <hyperlink ref="M122" location="Punten!BA582" display="UCI-06" xr:uid="{9AD69652-D304-4642-9D17-7581D56A04FB}"/>
    <hyperlink ref="M159" location="Punten!FW582" display="UCI-20" xr:uid="{7DAFBF85-EE80-47BB-95D5-113D1538F5A0}"/>
    <hyperlink ref="M208" location="Punten!NV582" display="UCI-43" xr:uid="{0FFD98E3-8E38-4730-B0C1-EA78814979E3}"/>
    <hyperlink ref="M183" location="Punten!GF582" display="UCI-21" xr:uid="{4D85D003-47B4-4683-A114-64CD7DED34CB}"/>
    <hyperlink ref="M119" location="Punten!Z582" display="UCI-03" xr:uid="{70729D5C-349F-4C7E-8546-9FA3508D6691}"/>
    <hyperlink ref="M127" location="Punten!IQ582" display="UCI-28" xr:uid="{C0B018B3-4A3A-4AA9-BDAA-8A259D1D89F8}"/>
    <hyperlink ref="M132" location="Punten!ON582" display="UCI-45" xr:uid="{0B5A7497-7E73-40D3-B67D-1B44137A298F}"/>
    <hyperlink ref="M194" location="Punten!TJ582" display="UCI-59" xr:uid="{F9B3A793-5192-4BA8-9F1E-72D4AFB15A7D}"/>
    <hyperlink ref="M148" location="Punten!JR582" display="UCI-31" xr:uid="{C81D9BBE-9A5C-48F3-B26D-BA78642C4309}"/>
    <hyperlink ref="M124" location="Punten!BJ582" display="UCI-07" xr:uid="{DFCEF8F8-BA06-455F-B4A9-BFFF7B62D33F}"/>
    <hyperlink ref="M179" location="Punten!TS582" display="UCI-60" xr:uid="{EBD2D063-48B6-487B-8195-5CE2EDABD353}"/>
    <hyperlink ref="M170" location="Punten!KS582" display="UCI-34" xr:uid="{E9263BE8-9D00-444C-8476-0AF861EFFC30}"/>
    <hyperlink ref="M176" location="Punten!WM582" display="UCI-68" xr:uid="{CD7B6BBE-C282-463F-AF8B-D576091DDCF9}"/>
    <hyperlink ref="M134" location="Punten!SI582" display="UCI-56" xr:uid="{E7776EDD-6432-4FBE-A16D-B1E4FEE9E29C}"/>
    <hyperlink ref="M203" location="Punten!QG582" display="UCI-50" xr:uid="{CFC68850-F177-4CDB-BCFD-72626A894B83}"/>
    <hyperlink ref="M182" location="Punten!HG582" display="UCI-24" xr:uid="{0ABA64CA-9CD9-44E1-A7A1-23EDFB33AB6B}"/>
    <hyperlink ref="M207" location="Punten!VU582" display="UCI-66" xr:uid="{F951EFA3-9481-4D8E-863A-FD6AF916396E}"/>
    <hyperlink ref="M135" location="Punten!SR582" display="UCI-57" xr:uid="{84973DD8-A82A-403B-8F4C-02A5BD0D0C40}"/>
    <hyperlink ref="M215" location="Punten!OE582" display="UCI-44" xr:uid="{82DC3F11-0A31-4FAD-8A6E-19C2A6141D8D}"/>
    <hyperlink ref="M156" location="Punten!HY582" display="UCI-26" xr:uid="{861F39E4-B6E3-4755-82EE-590762BF82B4}"/>
    <hyperlink ref="M190" location="Punten!TA582" display="UCI-58" xr:uid="{9514FDC2-5B9D-4DB9-B442-89E558E3197E}"/>
    <hyperlink ref="M167" location="Punten!PO582" display="UCI-48" xr:uid="{CD087CC9-046E-4BC6-BEA5-CA795DAEDD3C}"/>
    <hyperlink ref="M146" location="Punten!MU582" display="UCI-40" xr:uid="{646ABF34-D5E4-4665-9DEA-AF40F52AAB0D}"/>
    <hyperlink ref="M169" location="Punten!LT582" display="UCI-37" xr:uid="{30B23796-AF98-40DC-83B7-FEF34D421086}"/>
    <hyperlink ref="M216" location="Punten!MC582" display="UCI-38" xr:uid="{D2E0225E-8FD4-45C4-B73E-B32D3D28871F}"/>
    <hyperlink ref="M189" location="Punten!KJ582" display="UCI-33" xr:uid="{7874FBD8-415B-4B58-881D-C6F9109CFB6F}"/>
    <hyperlink ref="M155" location="Punten!ML582" display="UCI-39" xr:uid="{894B8875-395B-4D90-95F1-AD39B71D3C53}"/>
    <hyperlink ref="M126" location="Punten!FN582" display="UCI-19" xr:uid="{2F874D9C-099E-4310-92F7-2B5A752132C8}"/>
    <hyperlink ref="M139" location="Punten!CK582" display="UCI-10" xr:uid="{4FBC588A-B2C4-4412-9F98-AE854D055994}"/>
    <hyperlink ref="M129" location="Punten!H582" display="UCI-01" xr:uid="{AE68A2EF-F552-4499-8917-ACD1EBD7DC4C}"/>
    <hyperlink ref="M145" location="Punten!XW582" display="UCI-72" xr:uid="{A1C0409F-57B7-4DCF-9D11-75981B50DD82}"/>
    <hyperlink ref="M211" location="Punten!YF582" display="UCI-73" xr:uid="{2304DBBE-A025-4DF3-BAB1-FFB9BE342E4E}"/>
    <hyperlink ref="M210" location="Punten!ZP582" display="UCI-77" xr:uid="{E866A63D-DD7D-48D9-8C8E-2EAD8F5E5B4A}"/>
    <hyperlink ref="M131" location="Punten!QP582" display="UCI-51" xr:uid="{35E956EB-7200-44F0-A0AC-A57D5A501666}"/>
    <hyperlink ref="M123" location="Punten!QY582" display="UCI-52" xr:uid="{806B6DFD-33FD-454F-A514-25DEB87DB200}"/>
    <hyperlink ref="M191" location="Punten!AHF582" display="UCI-99" xr:uid="{7F47F6A8-8F7B-4EF8-85B7-BD81274147E1}"/>
    <hyperlink ref="M118" location="Punten!FE582" display="UCI-18" xr:uid="{8DC71836-9D28-4C2A-B22E-4D306B98533C}"/>
    <hyperlink ref="M140" location="Punten!UB582" display="UCI-61" xr:uid="{289D837A-0C83-4A86-8244-F416D3F60232}"/>
    <hyperlink ref="M217" location="Punten!UT582" display="UCI-63" xr:uid="{2AF98353-9409-480B-B1AD-02E0CFBF3320}"/>
    <hyperlink ref="M160" location="Punten!VL582" display="UCI-65" xr:uid="{C3F44689-CDBC-4928-A75A-E5BCC5755117}"/>
    <hyperlink ref="M202" location="Punten!XN582" display="UCI-71" xr:uid="{80B59BD6-3B78-4FA6-A866-0331A8986CD5}"/>
    <hyperlink ref="M149" location="Punten!ZG582" display="UCI-76" xr:uid="{B769F908-0606-4C9B-A33A-2168E43642F5}"/>
    <hyperlink ref="M209" location="Punten!ZY582" display="UCI-78" xr:uid="{B6FBCF78-0C85-4857-B450-3C6D7A71265B}"/>
    <hyperlink ref="M197" location="Punten!AAH582" display="UCI-79" xr:uid="{C375B23D-13B9-4AE6-A87E-9DD46FE97180}"/>
    <hyperlink ref="M168" location="Punten!AAQ582" display="UCI-80" xr:uid="{953DDBE3-96B1-4207-9047-CE3757E431F7}"/>
    <hyperlink ref="M180" location="Punten!AAZ582" display="UCI-81" xr:uid="{E4BB45D4-E3DE-423F-A1B5-0974B52B6C00}"/>
    <hyperlink ref="M213" location="Punten!ABR582" display="UCI-83" xr:uid="{497D9C32-DCB8-47D3-A787-999992E3EB0B}"/>
    <hyperlink ref="M192" location="Punten!ACA582" display="UCI-84" xr:uid="{47683777-417C-45B5-A785-E9874152D22F}"/>
    <hyperlink ref="M198" location="Punten!AHO582" display="UCI-100" xr:uid="{1386CD3B-A54D-4C22-9254-E18E5A7DFDEB}"/>
    <hyperlink ref="M193:M217" location="Punten!AHO508" display="UCI-100" xr:uid="{83358BC8-1D30-4686-A436-ED1DB4C4E050}"/>
    <hyperlink ref="M151" location="Punten!AHX582" display="UCI-101" xr:uid="{B9C1738A-94D2-44F7-8B6C-55A89C37FF50}"/>
    <hyperlink ref="M214" location="Punten!AIG582" display="UCI-102" xr:uid="{1E0A93CE-2B3B-41E3-BD28-E3B7B8FDAEEE}"/>
    <hyperlink ref="M196" location="Punten!AIP582" display="UCI-103" xr:uid="{AD80EF0E-A975-4A45-A0BD-0E6F27F4E807}"/>
    <hyperlink ref="M184" location="Punten!AIY582" display="UCI-104" xr:uid="{3889C6D2-45EF-484D-B8F7-D3A98D6C564F}"/>
    <hyperlink ref="M195" location="Punten!AJH582" display="UCI-105" xr:uid="{C0A97D20-A38E-46ED-A9C7-B50AA36FF060}"/>
    <hyperlink ref="M181" location="Punten!AJQ582" display="UCI-106" xr:uid="{A77268EF-C7F0-41F4-BBE5-C7DF48BA6B9F}"/>
    <hyperlink ref="M144" location="Punten!AJZ582" display="UCI-107" xr:uid="{E784EDD3-2CD8-41EF-90B5-2DDBC1CD7217}"/>
    <hyperlink ref="M158" location="Punten!AKI582" display="UCI-108" xr:uid="{9ACE50C9-0CB9-49DB-9D11-E24A29FCB688}"/>
    <hyperlink ref="M138" location="Punten!AKR582" display="UCI-109" xr:uid="{06CBD107-EB91-44F7-9DC6-FEEE2E11E8D5}"/>
    <hyperlink ref="M201" location="Punten!ALA582" display="UCI-110" xr:uid="{1AA74ACE-788A-4911-815B-A37FB9144746}"/>
    <hyperlink ref="M193" location="Punten!ALJ582" display="UCI-111" xr:uid="{B1FDB678-E483-43AB-8553-3E0E6E3ABEE5}"/>
    <hyperlink ref="M188" location="Punten!ALS582" display="UCI-112" xr:uid="{08CC34EE-F959-45DC-A94C-8930BED22D90}"/>
    <hyperlink ref="M161" location="Punten!AMB582" display="UCI-113" xr:uid="{E0DF75ED-0D5B-44E4-9CE7-06BC1C203735}"/>
    <hyperlink ref="M199" location="Punten!AMK582" display="UCI-114" xr:uid="{A2A0EBAC-AF27-441F-89D3-7DFA4A2970E6}"/>
    <hyperlink ref="M212" location="Punten!AMT582" display="UCI-115" xr:uid="{70FB8EE8-1DC9-4A63-AAE9-3FE1536EA889}"/>
    <hyperlink ref="M125" location="Punten!ANC582" display="UCI-116" xr:uid="{0602BFCB-CC06-4126-8D5D-33B2C5F2E0F8}"/>
    <hyperlink ref="M200" location="Punten!ANL582" display="UCI-117" xr:uid="{67CD5AE8-79E5-44D2-96BA-A88AC99343BC}"/>
    <hyperlink ref="M157" location="Punten!ANU582" display="UCI-118" xr:uid="{73863EB2-8B9A-4AD8-BB28-3CCD87D6B24E}"/>
    <hyperlink ref="M177" location="Punten!AOD582" display="UCI-119" xr:uid="{2FA1A509-2E42-4127-AF12-5544654A3358}"/>
    <hyperlink ref="M141" location="Punten!AOM582" display="UCI-120" xr:uid="{4CACCF42-F774-42B2-B56B-3157107B8A79}"/>
    <hyperlink ref="M173" location="Punten!AOV582" display="UCI-121" xr:uid="{5B32F3D6-158A-4F6A-BBBF-1450E148B244}"/>
    <hyperlink ref="M163" location="Punten!APE582" display="UCI-122" xr:uid="{BEAF439B-955E-4CC0-8D7E-7612245AC782}"/>
    <hyperlink ref="M206" location="Punten!APN582" display="UCI-123" xr:uid="{58487112-BA78-4DE7-8129-3C5D355343E9}"/>
    <hyperlink ref="M204" location="Punten!APW582" display="UCI-124" xr:uid="{5B125F29-541E-4F62-81EA-C7FD9C5FC9E3}"/>
    <hyperlink ref="M165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45" location="Punten!AIG582" display="UCI-102" xr:uid="{ECEBB770-7FB4-4CE4-A1C3-66BEE318BD32}"/>
    <hyperlink ref="L242" location="Punten!AIP582" display="UCI-103" xr:uid="{084BE99D-E89C-421B-8901-71E248A1B9B8}"/>
    <hyperlink ref="L239" location="Punten!AIY582" display="UCI-104" xr:uid="{B767BF66-FEC2-4F36-BD90-BD525CCF166B}"/>
    <hyperlink ref="L238" location="Punten!AJH582" display="UCI-105" xr:uid="{B336963D-97E2-4B79-916C-FCC6316D54CB}"/>
    <hyperlink ref="L230" location="Punten!AJQ582" display="UCI-106" xr:uid="{CBAAAEF1-D51D-46FC-9CDF-CD334AE175F4}"/>
    <hyperlink ref="L240" location="Punten!AJZ582" display="UCI-107" xr:uid="{15A67204-34C1-49CB-9CDE-6756E0330816}"/>
    <hyperlink ref="L228" location="Punten!AKI582" display="UCI-108" xr:uid="{810E9988-505B-4D31-AE12-73A3BF8936A8}"/>
    <hyperlink ref="L227" location="Punten!AKR582" display="UCI-109" xr:uid="{C8DE7BCE-330C-4059-A959-1DA3475B8B8E}"/>
    <hyperlink ref="L247" location="Punten!ALA582" display="UCI-110" xr:uid="{89170EE6-FC9F-438E-A47F-DDD398361EF6}"/>
    <hyperlink ref="L237" location="Punten!ALJ582" display="UCI-111" xr:uid="{511D7D3F-CA34-4224-80A9-0430D601EBB5}"/>
    <hyperlink ref="L246" location="Punten!ALS582" display="UCI-112" xr:uid="{4E3100C2-DB12-478E-9975-186273221E2D}"/>
    <hyperlink ref="L234" location="Punten!AMB582" display="UCI-113" xr:uid="{77CB811B-B563-423F-ADBD-C89B007CD601}"/>
    <hyperlink ref="L236" location="Punten!AMK582" display="UCI-114" xr:uid="{33107404-FCBF-4FE3-B5CE-86B793206D00}"/>
    <hyperlink ref="L235" location="Punten!AMT582" display="UCI-115" xr:uid="{C95F469F-46A8-4FE7-B63E-2983DEAD354D}"/>
    <hyperlink ref="L225" location="Punten!ANC582" display="UCI-116" xr:uid="{D4F19A8C-249B-4682-A371-A4F933C4F887}"/>
    <hyperlink ref="L241" location="Punten!ANL582" display="UCI-117" xr:uid="{35BA1464-529B-4C16-B767-B09B0F03FA30}"/>
    <hyperlink ref="L244" location="Punten!ANU582" display="UCI-118" xr:uid="{8DD8EB10-8B6C-439C-AED9-9E6FEE49B883}"/>
    <hyperlink ref="L233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4" location="Punten!APE582" display="UCI-122" xr:uid="{000CB80F-364D-4A17-BB2D-5CF584B6E169}"/>
    <hyperlink ref="L232" location="Punten!APN582" display="UCI-123" xr:uid="{9817A184-673C-4164-B97D-00C27CDACF79}"/>
    <hyperlink ref="L229" location="Punten!APW582" display="UCI-124" xr:uid="{92DB5256-1395-49F2-A49D-A61C1734AAB7}"/>
    <hyperlink ref="L231" location="Punten!AQF582" display="UCI-125" xr:uid="{EBEEC433-961E-403A-857A-0C4AF12692B9}"/>
    <hyperlink ref="A1770" r:id="rId1021" display="https://www.procyclingstats.com/rider/samuel-gaze" xr:uid="{A42DFFFB-F316-4CD5-ADCB-ABB90D7C6E52}"/>
    <hyperlink ref="A1842" r:id="rId1022" display="https://www.procyclingstats.com/rider/marius-mayrhofer" xr:uid="{63E428C3-5819-4449-8A32-189FF9FE6E0F}"/>
    <hyperlink ref="A1775" r:id="rId1023" display="https://www.procyclingstats.com/rider/dmitriy-gruzdev" xr:uid="{4A40914D-0A5A-4459-83A6-0EF1E84C1BB8}"/>
    <hyperlink ref="A1922" r:id="rId1024" display="https://www.procyclingstats.com/rider/milan-vader" xr:uid="{1B02EB6D-340B-4C28-8CD4-536BF572501A}"/>
    <hyperlink ref="A1915" r:id="rId1025" display="https://www.procyclingstats.com/rider/reuben-thompson" xr:uid="{A83A34E1-9D05-42A8-A60C-A541D89DCC95}"/>
    <hyperlink ref="A1782" r:id="rId1026" display="https://www.procyclingstats.com/rider/kim-heiduk" xr:uid="{28A26B34-F27C-4784-8EA8-8C09F984A40E}"/>
    <hyperlink ref="A1910" r:id="rId1027" display="https://www.procyclingstats.com/rider/martin-svrcek" xr:uid="{58B1E447-E613-48EC-842E-E054ACC5104D}"/>
    <hyperlink ref="A1892" r:id="rId1028" display="https://www.procyclingstats.com/rider/ivan-romeo" xr:uid="{E98FD0B9-BD39-4F6B-A8EA-E4BEE9B07CF5}"/>
    <hyperlink ref="A1717" r:id="rId1029" display="https://www.procyclingstats.com/rider/alex-baudin" xr:uid="{0D15CEE6-4C8F-4856-A206-26C3299D79A8}"/>
    <hyperlink ref="A1771" r:id="rId1030" display="https://www.procyclingstats.com/rider/lorenzo-germani" xr:uid="{E77860B6-19C9-497A-9DED-E18A690F5B0F}"/>
    <hyperlink ref="A1906" r:id="rId1031" display="https://www.procyclingstats.com/rider/antonio-soto" xr:uid="{791C7DE4-EB02-4CEA-9D96-9E9F406F82E1}"/>
    <hyperlink ref="A1878" r:id="rId1032" display="https://www.procyclingstats.com/rider/lukas-postlberger" xr:uid="{FBB5EE3A-F56C-4A88-9744-4538A2441C48}"/>
    <hyperlink ref="A1897" r:id="rId1033" display="https://www.procyclingstats.com/rider/pelayo-sanchez-mayo" xr:uid="{19BC332A-0C31-4B16-B914-4EF9ADEAE368}"/>
    <hyperlink ref="A1924" r:id="rId1034" display="https://www.procyclingstats.com/rider/jarne-van-de-paar" xr:uid="{CD4C981E-4D8E-4EA5-A7F1-808AFA63653A}"/>
    <hyperlink ref="A1927" r:id="rId1035" display="https://www.procyclingstats.com/rider/brent-van-moer" xr:uid="{5B184580-CE5D-48A7-B448-B91A2908FE08}"/>
    <hyperlink ref="A1871" r:id="rId1036" display="https://www.procyclingstats.com/rider/pierre-luc-perichon" xr:uid="{554EB27B-D35F-43FD-BB75-72164BD1975E}"/>
    <hyperlink ref="A1863" r:id="rId1037" display="https://www.procyclingstats.com/rider/enzo-paleni" xr:uid="{16564B19-5DB1-442B-8FD3-BC2640AC5765}"/>
    <hyperlink ref="A1907" r:id="rId1038" display="https://www.procyclingstats.com/rider/geoffrey-soupe" xr:uid="{28A1F275-B371-4374-9B40-551A06749933}"/>
    <hyperlink ref="A1789" r:id="rId1039" display="https://www.procyclingstats.com/rider/emilien-jeanniere" xr:uid="{9A7C9A1A-6DE7-46F3-AF65-F227FD69A176}"/>
    <hyperlink ref="A1822" r:id="rId1040" display="https://www.procyclingstats.com/rider/azzedine-lagab" xr:uid="{523607F8-0875-4A02-8C5B-C505BE8C2EB9}"/>
    <hyperlink ref="A1914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893" r:id="rId1043" display="https://www.procyclingstats.com/rider/sergey-rostovtsev" xr:uid="{F9CF9C55-5823-4216-8F85-9DFD9464D019}"/>
    <hyperlink ref="A1894" r:id="rId1044" display="https://www.procyclingstats.com/rider/christopher-rougierlagane" xr:uid="{7A370A47-29CE-4218-BD07-4838E21DCB97}"/>
    <hyperlink ref="A1723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800" r:id="rId1047" display="https://www.procyclingstats.com/rider/christofer-robin-jurado" xr:uid="{A6CF5838-BD61-4DB3-AA32-AE51D01265EB}"/>
    <hyperlink ref="A1846" r:id="rId1048" display="https://www.procyclingstats.com/rider/marcelo-nahuel-mendez" xr:uid="{E12524CB-8BEE-4CC0-8F8D-2155D55EFA40}"/>
    <hyperlink ref="A1740" r:id="rId1049" display="https://www.procyclingstats.com/rider/tomas-contte" xr:uid="{DE3A3094-18A4-4DF3-8A0D-8F0DD4FD7B87}"/>
    <hyperlink ref="A1847" r:id="rId1050" display="https://www.procyclingstats.com/rider/marcos-omar-mendez" xr:uid="{E79639D0-8EFF-47AE-B14A-A647399EA301}"/>
    <hyperlink ref="A1729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886" r:id="rId1053" display="https://www.procyclingstats.com/rider/ariel-maximiliano-richeze" xr:uid="{1BACE33B-3E84-46BB-B913-F2B75BEED3B0}"/>
    <hyperlink ref="A1839" r:id="rId1054" display="https://www.procyclingstats.com/rider/niklas-markl" xr:uid="{30897725-CD9A-477D-B530-9DF27AE76DA8}"/>
    <hyperlink ref="A1754" r:id="rId1055" display="https://www.procyclingstats.com/rider/juan-pablo-dotti" xr:uid="{DF061689-B2BE-46DC-B61B-C2548615C297}"/>
    <hyperlink ref="A1912" r:id="rId1056" display="https://www.procyclingstats.com/rider/manuele-tarozzi" xr:uid="{EFF60DFB-0566-4B32-95EB-FE7189DC9206}"/>
    <hyperlink ref="A1725" r:id="rId1057" display="https://www.procyclingstats.com/rider/egan-bernal" xr:uid="{27839448-B884-4CE6-AE54-5F897ACBE4AD}"/>
    <hyperlink ref="A1864" r:id="rId1058" display="https://www.procyclingstats.com/rider/cesar-nicolas-paredes" xr:uid="{EED7A8AD-7EDC-4F5C-AB9E-C57321C2207A}"/>
    <hyperlink ref="A1850" r:id="rId1059" display="https://www.procyclingstats.com/rider/leandro-carlos-messineo" xr:uid="{FAF40E53-F1E7-424D-8019-D3D559A4D1DA}"/>
    <hyperlink ref="A1891" r:id="rId1060" display="https://www.procyclingstats.com/rider/vicente-rojas" xr:uid="{90DD7296-CAAD-4D0D-B1A7-12534BBDD9DE}"/>
    <hyperlink ref="A1825" r:id="rId1061" display="https://www.procyclingstats.com/rider/kevin-ledanois" xr:uid="{014BB2DA-0DF6-450E-B2B5-A5CD0CEAC9B2}"/>
    <hyperlink ref="A1898" r:id="rId1062" display="https://www.procyclingstats.com/rider/marcus-sander-hansen" xr:uid="{FB9A97FD-1E66-4024-827B-4A3AE700DF49}"/>
    <hyperlink ref="A1715" r:id="rId1063" display="https://www.procyclingstats.com/rider/ayco-bastiaens" xr:uid="{2462CE6B-8634-4500-B4ED-753E9191A3D8}"/>
    <hyperlink ref="A1911" r:id="rId1064" display="https://www.procyclingstats.com/rider/joshua-tarling" xr:uid="{62FC2A6E-3562-4429-9AE5-83E38DFBC413}"/>
    <hyperlink ref="A1779" r:id="rId1065" display="https://www.procyclingstats.com/rider/mulu-kinfe-hailemichael" xr:uid="{DFEF438F-A19E-4AEB-8D11-4766EEC7F00D}"/>
    <hyperlink ref="A1901" r:id="rId1066" display="https://www.procyclingstats.com/rider/callum-scotson" xr:uid="{163FFCDA-365D-4648-BAEF-F1484D70E9C4}"/>
    <hyperlink ref="A1804" r:id="rId1067" display="https://www.procyclingstats.com/rider/charles-kagimu" xr:uid="{1136AB7D-1721-4EAF-8B2F-32B1AD7198E0}"/>
    <hyperlink ref="A1890" r:id="rId1068" display="https://www.procyclingstats.com/rider/kiya-rogora" xr:uid="{226561F7-DF81-45EC-9A91-3AF5E6EC98A6}"/>
    <hyperlink ref="A1780" r:id="rId1069" display="https://www.procyclingstats.com/rider/yacine-hamza" xr:uid="{853EB705-A3BE-4050-BB07-159F86395A00}"/>
    <hyperlink ref="A1755" r:id="rId1070" display="https://www.procyclingstats.com/rider/ed-doghmy-achraf" xr:uid="{4EF50FFA-7F7E-4516-8018-02B6288B9292}"/>
    <hyperlink ref="A1719" r:id="rId1071" display="https://www.procyclingstats.com/rider/youssef-bdadou" xr:uid="{8E9C09A9-E4F3-4C90-BEDD-2D00F414E854}"/>
    <hyperlink ref="A1749" r:id="rId1072" display="https://www.procyclingstats.com/rider/david-dekker" xr:uid="{632F09CD-F68E-4FCA-A20A-9FEFAE645692}"/>
    <hyperlink ref="A1845" r:id="rId1073" display="https://www.procyclingstats.com/rider/jeroen-meijers" xr:uid="{47B209E0-8529-4469-8DCD-1224E90FC7C9}"/>
    <hyperlink ref="A1722" r:id="rId1074" display="https://www.procyclingstats.com/rider/louis-bendixen" xr:uid="{60CA3113-8F4A-40F4-B761-32EACB842DD9}"/>
    <hyperlink ref="A1833" r:id="rId1075" display="https://www.procyclingstats.com/rider/rafael-lourenco" xr:uid="{33CAE527-7E4A-4061-842A-CC66261777FB}"/>
    <hyperlink ref="A1774" r:id="rId1076" display="https://www.procyclingstats.com/rider/tsgabu-gebremaryam-grmay" xr:uid="{18E99684-C35A-4565-AAE0-F095FF6482CB}"/>
    <hyperlink ref="M19" location="Punten!DC582" display="UCI-12" xr:uid="{E25C8C87-5F1B-426B-960B-80635B1EAED7}"/>
    <hyperlink ref="M63" location="Punten!GO582" display="UCI-22" xr:uid="{A89978E0-6940-4054-9EEC-8CF8AD7D30DE}"/>
    <hyperlink ref="M28" location="Punten!EV582" display="UCI-17" xr:uid="{289CC7A8-1D81-4D31-BF60-EDAC5A1D069D}"/>
    <hyperlink ref="M46" location="Punten!BS582" display="UCI-08" xr:uid="{3BB0BBCC-F003-4071-B60D-A815AB9622A7}"/>
    <hyperlink ref="M61" location="Punten!LB582" display="UCI-35" xr:uid="{281DB9A8-20D5-4FFA-A324-A84852B8F36B}"/>
    <hyperlink ref="M32" location="Punten!IZ582" display="UCI-29" xr:uid="{600726C4-7E7E-459F-9595-2782122B234D}"/>
    <hyperlink ref="M51" location="Punten!DL582" display="UCI-13" xr:uid="{C49E2014-DFFD-4048-BCF1-3E72F031B191}"/>
    <hyperlink ref="M94" location="Punten!PF582" display="UCI-47" xr:uid="{66CB2618-C34E-4B2B-B5CE-CC697A42A257}"/>
    <hyperlink ref="M41" location="Punten!JI582" display="UCI-30" xr:uid="{B32ECC25-148F-4DCF-8C50-64B8B619AD5D}"/>
    <hyperlink ref="M15" location="Punten!CB582" display="UCI-09" xr:uid="{C3CDE198-8713-4A26-A98C-49FF1C739181}"/>
    <hyperlink ref="M66" location="Punten!DU582" display="UCI-14" xr:uid="{6368475A-5E08-4755-AA15-B544ECF36EC8}"/>
    <hyperlink ref="M82" location="Punten!GX582" display="UCI-23" xr:uid="{27F801E1-B167-4495-B4BA-551A866A73B8}"/>
    <hyperlink ref="M62" location="Punten!RZ582" display="UCI-55" xr:uid="{F4DA2CD4-9960-4E0D-BCBD-AD56DA9DADC9}"/>
    <hyperlink ref="M48" location="Punten!HP582" display="UCI-25" xr:uid="{486CDE2F-9DB1-45BE-BE92-B8EDF6D6797B}"/>
    <hyperlink ref="M18" location="Punten!RH582" display="UCI-53" xr:uid="{52A86381-7BE4-4691-A18F-53B579E267C4}"/>
    <hyperlink ref="M79" location="Punten!Q582" display="UCI-02" xr:uid="{0BD54FF5-1E10-4FB7-A3AF-B2CF98666546}"/>
    <hyperlink ref="M80" location="Punten!NM582" display="UCI-42" xr:uid="{5DC5B326-8307-4ED6-9225-CC8DA2676A86}"/>
    <hyperlink ref="M7" location="Punten!VC582" display="UCI-64" xr:uid="{134DCA76-7517-4771-947B-F3E876346C0D}"/>
    <hyperlink ref="M57" location="Punten!AI582" display="UCI-04" xr:uid="{7FE7C9C3-EBCD-40B5-A11C-BE3F9789CE86}"/>
    <hyperlink ref="M33" location="Punten!AR582" display="UCI-05" xr:uid="{3487769D-6898-4707-80CD-935F7BEE2A79}"/>
    <hyperlink ref="M99" location="Punten!KA582" display="UCI-32" xr:uid="{7466E3F1-18F9-4034-AC1B-72FDED6365F7}"/>
    <hyperlink ref="M77" location="Punten!EM582" display="UCI-16" xr:uid="{07761466-6281-4CB9-A632-0F50A0CB3096}"/>
    <hyperlink ref="M69" location="Punten!ND582" display="UCI-41" xr:uid="{085735C1-3E6A-48C2-A24B-EA829808AB41}"/>
    <hyperlink ref="M59" location="Punten!CT582" display="UCI-11" xr:uid="{C42E9FFE-6A04-4175-A6E0-9A3617C519CF}"/>
    <hyperlink ref="M67" location="Punten!OW582" display="UCI-46" xr:uid="{638583BC-3E8E-4A8C-A18F-B0437081C2F3}"/>
    <hyperlink ref="M35" location="Punten!LK582" display="UCI-36" xr:uid="{EAC0E3E2-D1BD-4290-B90D-A260047C4B12}"/>
    <hyperlink ref="M70" location="Punten!BA582" display="UCI-06" xr:uid="{6928EC90-087B-4181-B457-E51789C36A2F}"/>
    <hyperlink ref="M36" location="Punten!FW582" display="UCI-20" xr:uid="{22FD0DD8-8F3E-443E-B8F3-A9D5C1000974}"/>
    <hyperlink ref="M16" location="Punten!NV582" display="UCI-43" xr:uid="{1F68E153-310E-4E71-88F4-945FCC6C80D1}"/>
    <hyperlink ref="M20" location="Punten!GF582" display="UCI-21" xr:uid="{F4EF0B11-08FF-4139-B083-6034A27BFC96}"/>
    <hyperlink ref="M65" location="Punten!Z582" display="UCI-03" xr:uid="{81D9ABEE-6A64-4167-A39E-94F7EDFC5856}"/>
    <hyperlink ref="M72" location="Punten!IQ582" display="UCI-28" xr:uid="{0E2AB036-48BA-4536-BBB5-154B2F5D614F}"/>
    <hyperlink ref="M50" location="Punten!ON582" display="UCI-45" xr:uid="{7F814194-2249-48A0-8213-E25B8D8A5510}"/>
    <hyperlink ref="M78" location="Punten!TJ582" display="UCI-59" xr:uid="{4C72F46D-2D22-433D-92D6-43FD9D7F39CC}"/>
    <hyperlink ref="M22" location="Punten!JR582" display="UCI-31" xr:uid="{509B3E79-864E-4D47-8C25-06A831CDB56B}"/>
    <hyperlink ref="M30" location="Punten!BJ582" display="UCI-07" xr:uid="{9F285C54-0BAC-4887-A0D2-A601F76159C0}"/>
    <hyperlink ref="M23" location="Punten!TS582" display="UCI-60" xr:uid="{D0D015A0-2D48-4673-9551-7452103B7CF9}"/>
    <hyperlink ref="M39" location="Punten!KS582" display="UCI-34" xr:uid="{77B7BBE3-F97C-4F67-AEF4-0358B4047E41}"/>
    <hyperlink ref="M52" location="Punten!WM582" display="UCI-68" xr:uid="{7323344B-20E4-480A-829B-31DCB37692C5}"/>
    <hyperlink ref="M73" location="Punten!SI582" display="UCI-56" xr:uid="{590CCCBE-7AA0-4F64-A498-7E1251EDFE77}"/>
    <hyperlink ref="M98" location="Punten!QG582" display="UCI-50" xr:uid="{67968FA8-7DE0-4D72-BF1C-A9A7A330526A}"/>
    <hyperlink ref="M76" location="Punten!HG582" display="UCI-24" xr:uid="{01A1A910-CB1B-42EB-8B61-DE9AFA02FBBE}"/>
    <hyperlink ref="M13" location="Punten!VU582" display="UCI-66" xr:uid="{3F59F4CB-7AA5-4445-8065-71DC3821B453}"/>
    <hyperlink ref="M37" location="Punten!SR582" display="UCI-57" xr:uid="{1BB79130-3CAD-4AF0-A3F9-CED94B5CC18F}"/>
    <hyperlink ref="M4" location="Punten!OE582" display="UCI-44" xr:uid="{5BAE4F4B-5BF4-4212-B0C7-6D6DD3CD58F8}"/>
    <hyperlink ref="M42" location="Punten!HY582" display="UCI-26" xr:uid="{EA7AE7ED-2EA2-4892-BA94-80C1F31A442C}"/>
    <hyperlink ref="M68" location="Punten!TA582" display="UCI-58" xr:uid="{EBC8FA1E-7A58-40F1-9D10-8DB6011B2007}"/>
    <hyperlink ref="M84" location="Punten!PO582" display="UCI-48" xr:uid="{BABC11E5-B944-4056-87D1-0B357ED6CFD6}"/>
    <hyperlink ref="M81" location="Punten!MU582" display="UCI-40" xr:uid="{CD389572-B6BD-4E90-8FC7-B34EC2DD4C4B}"/>
    <hyperlink ref="M44" location="Punten!LT582" display="UCI-37" xr:uid="{774B373E-3788-4C79-A010-B7805CD63D2F}"/>
    <hyperlink ref="M17" location="Punten!MC582" display="UCI-38" xr:uid="{E927A8D5-D729-4B6D-B970-F7770079E1A7}"/>
    <hyperlink ref="M40" location="Punten!KJ582" display="UCI-33" xr:uid="{AE654E9C-5BBD-41A1-93E7-30F75D3357B4}"/>
    <hyperlink ref="M96" location="Punten!ML582" display="UCI-39" xr:uid="{EEC4CAF7-DFF8-4016-AEEB-3A383BA21A93}"/>
    <hyperlink ref="M58" location="Punten!FN582" display="UCI-19" xr:uid="{5A43BA50-EC63-484F-85CF-632B48114780}"/>
    <hyperlink ref="M24" location="Punten!CK582" display="UCI-10" xr:uid="{7E2FE0F2-0168-4F33-9024-AA038564BBFD}"/>
    <hyperlink ref="M29" location="Punten!H582" display="UCI-01" xr:uid="{63855A3B-BF92-4361-B764-5D55C28D1412}"/>
    <hyperlink ref="M75" location="Punten!XW582" display="UCI-72" xr:uid="{683EAD62-139F-4668-9542-55B53A87026C}"/>
    <hyperlink ref="M85" location="Punten!YF582" display="UCI-73" xr:uid="{FF4267F0-2DD8-4C30-AFC5-057D5BD32504}"/>
    <hyperlink ref="M64" location="Punten!ZP582" display="UCI-77" xr:uid="{60D41EFA-EF3A-494C-BF2F-E8B2FEF5F65C}"/>
    <hyperlink ref="M92" location="Punten!QP582" display="UCI-51" xr:uid="{1A48A65B-CD8F-40FD-9797-CFDE7B56B61F}"/>
    <hyperlink ref="M55" location="Punten!QY582" display="UCI-52" xr:uid="{B6D3A4DC-1CB1-484D-9C38-440B7064333C}"/>
    <hyperlink ref="M91" location="Punten!AHF582" display="UCI-99" xr:uid="{DB6E792C-4D6C-4812-91AB-E64B01047F85}"/>
    <hyperlink ref="M56" location="Punten!FE582" display="UCI-18" xr:uid="{05A4743D-E9D9-4B47-BE13-2376D3DDF4D2}"/>
    <hyperlink ref="M34" location="Punten!UB582" display="UCI-61" xr:uid="{A460CB50-DB36-47BA-85BB-6116A7434A70}"/>
    <hyperlink ref="M93" location="Punten!UT582" display="UCI-63" xr:uid="{392E0508-A674-45A6-8318-1DD2F760A219}"/>
    <hyperlink ref="M90" location="Punten!VL582" display="UCI-65" xr:uid="{A022D304-3A7E-4D1F-82AF-97654F78E0F2}"/>
    <hyperlink ref="M21" location="Punten!XN582" display="UCI-71" xr:uid="{6F74F26A-FB0F-4A19-ABEC-FA9A52EC7533}"/>
    <hyperlink ref="M87" location="Punten!ZG582" display="UCI-76" xr:uid="{AF079D64-44AF-460B-948C-FD3C14322D54}"/>
    <hyperlink ref="M47" location="Punten!ZY582" display="UCI-78" xr:uid="{C2FF457A-A02C-424C-936C-2DE47C7A2B7D}"/>
    <hyperlink ref="M25" location="Punten!AAH582" display="UCI-79" xr:uid="{4EF33738-C5DF-44CB-8F46-A1B46B71BE90}"/>
    <hyperlink ref="M102" location="Punten!AAQ582" display="UCI-80" xr:uid="{4F858D7E-B846-46C1-BF5B-9DD1D6A10B24}"/>
    <hyperlink ref="M6" location="Punten!AAZ582" display="UCI-81" xr:uid="{3F0780EE-B7DE-4F66-B43C-2EDCC2EBE23A}"/>
    <hyperlink ref="M26" location="Punten!ABR582" display="UCI-83" xr:uid="{E4CBDCB2-8725-4CC2-A5A0-D7ECA4ECB2C4}"/>
    <hyperlink ref="M88" location="Punten!ACA582" display="UCI-84" xr:uid="{17B83DD6-DC5A-4976-8ED2-9A83C5459C97}"/>
    <hyperlink ref="M97" location="Punten!AHO582" display="UCI-100" xr:uid="{24F1F609-BDD7-46D5-93D9-4D661BC461F2}"/>
    <hyperlink ref="M78:M102" location="Punten!AHO508" display="UCI-100" xr:uid="{4CF3A056-16B8-447E-BA7C-3E7AF8D87561}"/>
    <hyperlink ref="M8" location="Punten!AHX582" display="UCI-101" xr:uid="{D29395A5-9DA7-40AF-B82C-863E72AD246F}"/>
    <hyperlink ref="M74" location="Punten!AIG582" display="UCI-102" xr:uid="{A203980B-A17D-4D86-A77F-11EE62438240}"/>
    <hyperlink ref="M3" location="Punten!AIP582" display="UCI-103" xr:uid="{9E285DEB-E1F1-43F0-B5EA-BA363E175014}"/>
    <hyperlink ref="M49" location="Punten!AIY582" display="UCI-104" xr:uid="{7A399CEA-1163-4843-A795-E6F63D317161}"/>
    <hyperlink ref="M43" location="Punten!AJH582" display="UCI-105" xr:uid="{B94AFE27-C300-4F58-AACD-337048BCF465}"/>
    <hyperlink ref="M54" location="Punten!AJQ582" display="UCI-106" xr:uid="{5F9A92ED-9A41-4403-9A99-724AAB35DC6F}"/>
    <hyperlink ref="M60" location="Punten!AJZ582" display="UCI-107" xr:uid="{DC9CE08D-5A1D-42D9-8716-504D9836C322}"/>
    <hyperlink ref="M71" location="Punten!AKI582" display="UCI-108" xr:uid="{D0CCE2C7-74DC-4371-9C54-57BB7B6E5AC4}"/>
    <hyperlink ref="M86" location="Punten!AKR582" display="UCI-109" xr:uid="{B0D8CA32-E2A2-41F4-8317-747364826324}"/>
    <hyperlink ref="M101" location="Punten!ALA582" display="UCI-110" xr:uid="{F7CA5E74-7A74-4CF2-9C1C-821A00DF74C8}"/>
    <hyperlink ref="M14" location="Punten!ALJ582" display="UCI-111" xr:uid="{D0268650-F7F8-490B-B719-E5C8939D16AC}"/>
    <hyperlink ref="M9" location="Punten!ALS582" display="UCI-112" xr:uid="{63B42CDD-83BE-4646-A07D-B57D6F155F17}"/>
    <hyperlink ref="M5" location="Punten!AMB582" display="UCI-113" xr:uid="{336F1AC1-EDEB-479F-9079-BA6EAA2FDB88}"/>
    <hyperlink ref="M31" location="Punten!AMK582" display="UCI-114" xr:uid="{2D6D8482-B6D7-43F7-A909-8D27C6F44C77}"/>
    <hyperlink ref="M45" location="Punten!AMT582" display="UCI-115" xr:uid="{16598033-A333-46F6-BCD3-136010D5B632}"/>
    <hyperlink ref="M83" location="Punten!ANC582" display="UCI-116" xr:uid="{D0A807D4-C623-42D9-8202-2EEC34E94C6F}"/>
    <hyperlink ref="M100" location="Punten!ANL582" display="UCI-117" xr:uid="{19A963EE-D4E1-4776-9B68-3E1491F8A2E9}"/>
    <hyperlink ref="M27" location="Punten!ANU582" display="UCI-118" xr:uid="{6CBF97CE-0F03-41AC-82C8-BCE6998D173E}"/>
    <hyperlink ref="M11" location="Punten!AOD582" display="UCI-119" xr:uid="{F5B8A0A9-B4F0-46F6-A4CF-CDE1CB0EF2F5}"/>
    <hyperlink ref="M10" location="Punten!AOM582" display="UCI-120" xr:uid="{0EF92019-9A74-4148-985B-E66B53CF4CCA}"/>
    <hyperlink ref="M89" location="Punten!AOV582" display="UCI-121" xr:uid="{66A7FE1A-1C50-4100-A4D0-F5550D0D145C}"/>
    <hyperlink ref="M38" location="Punten!APE582" display="UCI-122" xr:uid="{418ED14B-BA57-4E01-8178-DC3050ED41D6}"/>
    <hyperlink ref="M95" location="Punten!APN582" display="UCI-123" xr:uid="{43C48951-CCC1-4C4C-B85F-20314839238B}"/>
    <hyperlink ref="M53" location="Punten!APW582" display="UCI-124" xr:uid="{0E1770E2-67CC-4800-A045-A640D4CE2841}"/>
    <hyperlink ref="M12" location="Punten!AQF582" display="UCI-125" xr:uid="{CDD783C2-3C7A-452A-AC6F-F8DA939290E8}"/>
    <hyperlink ref="A1761" r:id="rId1077" display="https://www.procyclingstats.com/rider/lucas-eriksson" xr:uid="{D72C4F16-0C99-4310-ACF2-F6B3C453759E}"/>
    <hyperlink ref="A1881" r:id="rId1078" display="https://www.procyclingstats.com/rider/marc-oliver-pritzen" xr:uid="{7C195B0D-6F19-4176-99F3-D828732FCE8D}"/>
    <hyperlink ref="A1730" r:id="rId1079" display="https://www.procyclingstats.com/rider/thomas-bonnet" xr:uid="{B34316E8-EE4A-4652-BE5B-1EFF82912328}"/>
    <hyperlink ref="A1860" r:id="rId1080" display="https://www.procyclingstats.com/rider/callum-ormiston" xr:uid="{EC376891-B18E-4413-B717-6B810C9509F5}"/>
    <hyperlink ref="A1727" r:id="rId1081" display="https://www.procyclingstats.com/rider/joseph-blackmore" xr:uid="{EF8735B3-9A66-4F94-AC47-8D90C9B506A1}"/>
    <hyperlink ref="A1820" r:id="rId1082" display="https://www.procyclingstats.com/rider/peter-kusztor" xr:uid="{77575048-9B5A-42E4-9D59-4751F25AD09E}"/>
    <hyperlink ref="A1769" r:id="rId1083" display="https://www.procyclingstats.com/rider/francesco-gavazzi" xr:uid="{B50450D9-3D44-499F-92AD-01A5C0CCC852}"/>
    <hyperlink ref="A1855" r:id="rId1084" display="https://www.procyclingstats.com/rider/lukas-nerurkar" xr:uid="{748929C4-1709-4839-8896-E819C5F69B88}"/>
    <hyperlink ref="A1895" r:id="rId1085" display="https://www.procyclingstats.com/rider/jonas-rutsch" xr:uid="{6EEF6940-E1E3-4E6C-8FAD-A9E061835310}"/>
    <hyperlink ref="A1874" r:id="rId1086" display="https://www.procyclingstats.com/rider/edward-planckaert" xr:uid="{EB18CEE0-1C68-4639-AE94-2DEF4CD616CE}"/>
    <hyperlink ref="A1778" r:id="rId1087" display="https://www.procyclingstats.com/rider/per-strand-hagenes" xr:uid="{B94B14D9-780E-44D7-A44A-92BFFD414359}"/>
    <hyperlink ref="A1746" r:id="rId1088" display="https://www.procyclingstats.com/rider/adam-de-vos" xr:uid="{CBCC7E96-DBD7-4B5F-AC36-A9803683EBCB}"/>
    <hyperlink ref="A1711" r:id="rId1089" display="https://www.procyclingstats.com/rider/davide-bais" xr:uid="{58E8A873-2ADB-4DC6-9862-8EE89E4E8641}"/>
    <hyperlink ref="A1902" r:id="rId1090" display="https://www.procyclingstats.com/rider/javier-serrano" xr:uid="{56899D8B-3D9F-475A-989E-B3EA8EA3485E}"/>
    <hyperlink ref="A1938" r:id="rId1091" display="https://www.procyclingstats.com/rider/maikel-zijlaard" xr:uid="{AA877F54-2BDC-43EE-83BE-ECE9AB99C7CB}"/>
    <hyperlink ref="A1739" r:id="rId1092" display="https://www.procyclingstats.com/rider/filippo-colombo1" xr:uid="{40E1F13A-4BFC-4765-AD6A-208D2A8EB95C}"/>
    <hyperlink ref="A1766" r:id="rId1093" display="https://www.procyclingstats.com/rider/thomas-gachignard" xr:uid="{90FC67E1-64C2-44CB-AC09-6CC776A4D0AE}"/>
    <hyperlink ref="A1816" r:id="rId1094" display="https://www.procyclingstats.com/rider/wesley-kreder" xr:uid="{26C63ABF-A1B9-4271-B5B5-CBFC276C33C8}"/>
    <hyperlink ref="A1764" r:id="rId1095" display="https://www.procyclingstats.com/rider/sean-flynn" xr:uid="{104BA2D7-A9B4-4560-8569-0E07655DE5F6}"/>
    <hyperlink ref="A1733" r:id="rId1096" display="https://www.procyclingstats.com/rider/martijn-budding" xr:uid="{EE8FA480-0B28-4875-8C9B-3A9DF1F7B9A6}"/>
    <hyperlink ref="A1928" r:id="rId1097" display="https://www.procyclingstats.com/rider/nathan-vandepitte" xr:uid="{8FE19776-C2AA-44B9-91E1-873F6C0C0FE5}"/>
    <hyperlink ref="A1760" r:id="rId1098" display="https://www.procyclingstats.com/rider/felix-engelhardt" xr:uid="{A7A8AC66-1C2D-400C-B242-D633523F51EA}"/>
    <hyperlink ref="A1849" r:id="rId1099" display="https://www.procyclingstats.com/rider/sergio-meris" xr:uid="{F4733A6D-4F1F-41AA-8922-9F8E3D990280}"/>
    <hyperlink ref="A1757" r:id="rId1100" display="https://www.procyclingstats.com/rider/roy-eefting" xr:uid="{D10A2CEB-B36A-4F52-9B11-3CC8A4F99246}"/>
    <hyperlink ref="A1832" r:id="rId1101" display="https://www.procyclingstats.com/rider/jordi-lopez-caravaca" xr:uid="{BE6E2699-0303-4E7A-A336-B719303E558B}"/>
    <hyperlink ref="A1879" r:id="rId1102" display="https://www.procyclingstats.com/rider/benjamin-prades-reverter" xr:uid="{9487087A-AF9A-40B8-B229-8DC03FE2294A}"/>
    <hyperlink ref="A1705" r:id="rId1103" display="https://www.procyclingstats.com/rider/jack-aitken" xr:uid="{8BC3AC63-91F9-4D52-AAD5-D3875B64CC3B}"/>
    <hyperlink ref="A1743" r:id="rId1104" display="https://www.procyclingstats.com/rider/tijl-de-decker" xr:uid="{C8EF2822-28AF-4A47-B1D5-FEDCE59BCD91}"/>
    <hyperlink ref="A1937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815" r:id="rId1107" display="https://www.procyclingstats.com/rider/stefan-kovar" xr:uid="{EADCF6D5-2C75-4ECF-981E-316AB748D0FF}"/>
    <hyperlink ref="A1851" r:id="rId1108" display="https://www.procyclingstats.com/rider/drew-morey" xr:uid="{6D392615-253D-4084-B615-6CD04C1A2935}"/>
    <hyperlink ref="A1773" r:id="rId1109" display="https://www.procyclingstats.com/rider/camilo-andres-gomez-gomez" xr:uid="{F699BC10-588D-450A-8659-C20078022AFB}"/>
    <hyperlink ref="A1797" r:id="rId1110" display="https://www.procyclingstats.com/rider/hoonmin-jun" xr:uid="{FB7BD78C-BE17-4336-A66B-24D5B91A348A}"/>
    <hyperlink ref="A1848" r:id="rId1111" display="https://www.procyclingstats.com/rider/didier-merchan" xr:uid="{AD6213F0-85A3-45CC-9AA5-4C6503E2A894}"/>
    <hyperlink ref="A1854" r:id="rId1112" display="https://www.procyclingstats.com/rider/marco-murgano" xr:uid="{00237338-66EF-4CD3-82FD-E09BBC13DF44}"/>
    <hyperlink ref="A1869" r:id="rId1113" display="https://www.procyclingstats.com/rider/giulio-pellizzari" xr:uid="{653F0002-DF0A-4715-A9D1-2A7BBBE6B16C}"/>
    <hyperlink ref="A1887" r:id="rId1114" display="https://www.procyclingstats.com/rider/jonas-rickaert" xr:uid="{10147203-3990-4E3D-969B-73275BD28DBE}"/>
    <hyperlink ref="A1728" r:id="rId1115" display="https://www.procyclingstats.com/rider/jetse-bol" xr:uid="{2E626193-F1BE-4D22-9CC4-46BF7873B43A}"/>
    <hyperlink ref="A1918" r:id="rId1116" display="https://www.procyclingstats.com/rider/hugo-toumire" xr:uid="{E6962E3F-0116-4986-94C7-AB9DC04D3C84}"/>
    <hyperlink ref="A1933" r:id="rId1117" display="https://www.procyclingstats.com/rider/jordan-villani" xr:uid="{03569788-F338-4834-8A81-2F612E44A102}"/>
    <hyperlink ref="A1763" r:id="rId1118" display="https://www.procyclingstats.com/rider/riley-fleming" xr:uid="{8033B7BE-7449-4C9D-BF9D-1EF343819ADD}"/>
    <hyperlink ref="A1935" r:id="rId1119" display="https://www.procyclingstats.com/rider/liam-walsh" xr:uid="{D6129B52-ECE0-4083-9DB5-DEFDB470DC67}"/>
    <hyperlink ref="A1772" r:id="rId1120" display="https://www.procyclingstats.com/rider/brady-gilmore" xr:uid="{706E5015-B411-4A42-969B-E10938EC551E}"/>
    <hyperlink ref="A1919" r:id="rId1121" display="https://www.procyclingstats.com/rider/declan-trezise" xr:uid="{BA357BD7-A09D-49BC-ADAE-B4559D92BEA7}"/>
    <hyperlink ref="A1844" r:id="rId1122" display="https://www.procyclingstats.com/rider/hamish-mckenzie" xr:uid="{29A06920-19C7-4B9B-8990-BCE924C27D50}"/>
    <hyperlink ref="A1748" r:id="rId1123" display="https://www.procyclingstats.com/rider/nicolas-debeaumarche" xr:uid="{3E7C575D-7BB2-46FB-A58A-59C97EAF4C28}"/>
    <hyperlink ref="A1744" r:id="rId1124" display="https://www.procyclingstats.com/rider/timo-de-jong" xr:uid="{08ADE3CB-234D-448F-A007-2B736D5E0F5A}"/>
    <hyperlink ref="A1909" r:id="rId1125" display="https://www.procyclingstats.com/rider/abram-stockman" xr:uid="{85AAA232-A68D-4622-AC67-EA1E1683CBF4}"/>
    <hyperlink ref="A1716" r:id="rId1126" display="https://www.procyclingstats.com/rider/tegsh-bayar-batsaikhan" xr:uid="{6C4038EC-3099-40EF-8657-3615D886DD8C}"/>
    <hyperlink ref="A1819" r:id="rId1127" display="https://www.procyclingstats.com/rider/terry-kusuma" xr:uid="{EAA4C4D7-FFB9-49BB-B2BC-ED49BF1029C8}"/>
    <hyperlink ref="A1821" r:id="rId1128" display="https://www.procyclingstats.com/rider/anton-kuzmin" xr:uid="{7D0928D7-C195-41B4-A43D-1F8A169E561C}"/>
    <hyperlink ref="A1788" r:id="rId1129" display="https://www.procyclingstats.com/rider/kyung-gu-jang" xr:uid="{10C39AD8-67AC-4A65-B006-F04C2829B8A4}"/>
    <hyperlink ref="A1787" r:id="rId1130" display="https://www.procyclingstats.com/rider/cameron-ivory" xr:uid="{3E1CCBD7-A1F3-4D5E-96CB-A3DE64D01773}"/>
    <hyperlink ref="A1872" r:id="rId1131" display="https://www.procyclingstats.com/rider/patompob-phonarjthan" xr:uid="{2A4E70F5-2F59-4C05-B2FB-98C8F82FC426}"/>
    <hyperlink ref="A1841" r:id="rId1132" display="https://www.procyclingstats.com/rider/lionel-mawditt" xr:uid="{11E5ADE2-4315-4C50-870D-0431EB614874}"/>
    <hyperlink ref="A1834" r:id="rId1133" display="https://www.procyclingstats.com/rider/shao-hsuan-lu" xr:uid="{60541744-6E4D-42AF-98F1-3C85B4DEB249}"/>
    <hyperlink ref="A1706" r:id="rId1134" display="https://www.procyclingstats.com/rider/ruslan-aliyev" xr:uid="{076E7FDA-E35E-4A2B-B023-8EBD900FBD53}"/>
    <hyperlink ref="A1795" r:id="rId1135" display="https://www.procyclingstats.com/rider/taj-jones" xr:uid="{1E4A5770-851A-446A-8E8D-474356C15EE4}"/>
    <hyperlink ref="A1742" r:id="rId1136" display="https://www.procyclingstats.com/rider/leo-danes" xr:uid="{63BDD7F8-BB23-463E-8AD4-BA5A167631CA}"/>
    <hyperlink ref="A1868" r:id="rId1137" display="https://www.procyclingstats.com/rider/rasmus-sojbergpedersen" xr:uid="{F66EA72F-78F9-4B6A-9C5E-D6785AF71EF1}"/>
    <hyperlink ref="A1916" r:id="rId1138" display="https://www.procyclingstats.com/rider/german-nicolas-tivani-perez" xr:uid="{EB6F04FC-1121-47AB-A25B-97EF094A1482}"/>
    <hyperlink ref="A1836" r:id="rId1139" display="https://www.procyclingstats.com/rider/filippo-magli2" xr:uid="{3FBD2554-F0D5-4C77-A29B-6A52F659BEF1}"/>
    <hyperlink ref="A1721" r:id="rId1140" display="https://www.procyclingstats.com/rider/dario-igor-belletta" xr:uid="{349D1919-F845-4413-BF33-A0A946FFEC67}"/>
    <hyperlink ref="A1720" r:id="rId1141" display="https://www.procyclingstats.com/rider/michael-belleri" xr:uid="{DCD8997C-5E4D-41BC-89D2-2B42A7BF2788}"/>
    <hyperlink ref="A1932" r:id="rId1142" display="https://www.procyclingstats.com/rider/moran-vermeulen" xr:uid="{9931E0B4-0598-4EC2-92E0-FABD671CAD0C}"/>
    <hyperlink ref="A1831" r:id="rId1143" display="https://www.procyclingstats.com/rider/florian-lipowitz" xr:uid="{35D49A35-372F-409C-A017-234B9F897E82}"/>
    <hyperlink ref="A1818" r:id="rId1144" display="https://www.procyclingstats.com/rider/johannes-kulset" xr:uid="{9547CC53-AF35-4838-B05C-278919E604AD}"/>
    <hyperlink ref="A1896" r:id="rId1145" display="https://www.procyclingstats.com/rider/sergio-samitier" xr:uid="{53C762EB-C02D-476B-A663-3DBF9B4F709C}"/>
    <hyperlink ref="A1873" r:id="rId1146" display="https://www.procyclingstats.com/rider/finlay-pickering" xr:uid="{9617A587-2E53-4BC5-AB5B-D27C612F17FA}"/>
    <hyperlink ref="A1786" r:id="rId1147" display="https://www.procyclingstats.com/rider/kaden-hopkins" xr:uid="{16A3BE52-1B81-4D49-8E12-FB95FE7FBF0E}"/>
    <hyperlink ref="A1762" r:id="rId1148" display="https://www.procyclingstats.com/rider/eric-antonio-fagundez" xr:uid="{C86FC967-5B66-4E57-B025-F630A04FE526}"/>
    <hyperlink ref="A1737" r:id="rId1149" display="https://www.procyclingstats.com/rider/charlesetienne-chretien" xr:uid="{364EB243-269B-4CAC-8DFC-C4AD0889D77B}"/>
    <hyperlink ref="A1776" r:id="rId1150" display="https://www.procyclingstats.com/rider/byron-guama" xr:uid="{C34D6D39-2806-4B3D-A0EC-A3507406263E}"/>
    <hyperlink ref="A1913" r:id="rId1151" display="https://www.procyclingstats.com/rider/fernando-tercero-lopez" xr:uid="{4C4BC808-453B-4023-B70B-CE7DFC9D884E}"/>
    <hyperlink ref="A1810" r:id="rId1152" display="https://www.procyclingstats.com/rider/arthur-kluckers" xr:uid="{B86C58A9-ED40-41D8-9FE2-695C1233AF7B}"/>
    <hyperlink ref="A1852" r:id="rId1153" display="https://www.procyclingstats.com/rider/jacopo-mosca" xr:uid="{38851201-3338-40E3-A70A-EFA72FAC43E8}"/>
    <hyperlink ref="A1829" r:id="rId1154" display="https://www.procyclingstats.com/rider/dario-lillo" xr:uid="{4477A3F6-436D-4609-A36F-E8A7D4AD9902}"/>
    <hyperlink ref="A1900" r:id="rId1155" display="https://www.procyclingstats.com/rider/michael-schar" xr:uid="{D4BA551C-42BB-4AD0-8B99-9B9086720CBD}"/>
    <hyperlink ref="A1801" r:id="rId1156" display="https://www.procyclingstats.com/rider/christopher-juul-jensen" xr:uid="{027857A8-C785-45B5-981D-6D83FB92EFC7}"/>
    <hyperlink ref="A1768" r:id="rId1157" display="https://www.procyclingstats.com/rider/gianmarco-garofoli" xr:uid="{009348E1-9D56-4D8E-ADB1-38D46D6DDE26}"/>
    <hyperlink ref="A1783" r:id="rId1158" display="https://www.procyclingstats.com/rider/asbjorn-hellemose" xr:uid="{2D7F5F55-0ACB-4D01-867D-ABAD90680E90}"/>
    <hyperlink ref="A1838" r:id="rId1159" display="https://www.procyclingstats.com/rider/martin-marcellusi" xr:uid="{E4CF4106-3588-4F8B-8F37-41A4BF4C819E}"/>
    <hyperlink ref="A1741" r:id="rId1160" display="https://www.procyclingstats.com/rider/logan-currie" xr:uid="{84731153-F040-47ED-A1C1-5FBC58C441FB}"/>
    <hyperlink ref="A1826" r:id="rId1161" display="https://www.procyclingstats.com/rider/iuri-leitao" xr:uid="{192008D4-467C-437E-A288-13E5AA5F27DC}"/>
    <hyperlink ref="A1827" r:id="rId1162" display="https://www.procyclingstats.com/rider/remi-lelandais" xr:uid="{1DEABC03-C4CF-4DAA-9C18-72F9F99BA30C}"/>
    <hyperlink ref="A1759" r:id="rId1163" display="https://www.procyclingstats.com/rider/pirmin-eisenbarth" xr:uid="{E81636A4-02DC-44B9-B5F4-A7234E53B31A}"/>
    <hyperlink ref="A1899" r:id="rId1164" display="https://www.procyclingstats.com/rider/alessandro-santaromita" xr:uid="{DF3C8C20-0350-4BDB-9A16-FB17E3C96D94}"/>
    <hyperlink ref="A1798" r:id="rId1165" display="https://www.procyclingstats.com/rider/francis-juneau" xr:uid="{B7E81FED-44CE-4242-9E48-ED2EE289DEBA}"/>
    <hyperlink ref="A1904" r:id="rId1166" display="https://www.procyclingstats.com/rider/gabriel-shipley" xr:uid="{7A7A0F07-5BFA-4994-8596-C010232135D8}"/>
    <hyperlink ref="A1923" r:id="rId1167" display="https://www.procyclingstats.com/rider/luca-van-boven" xr:uid="{CE997394-0E3A-436F-A217-BBCEF32C67C2}"/>
    <hyperlink ref="A1784" r:id="rId1168" display="https://www.procyclingstats.com/rider/alvaro-jose-hodeg" xr:uid="{5519C916-C61E-4C50-8A3B-1BA52DA3DEB9}"/>
    <hyperlink ref="A1875" r:id="rId1169" display="https://www.procyclingstats.com/rider/charles-planet" xr:uid="{DE2F9CAC-52B9-40E2-9674-70C394FEAD5A}"/>
    <hyperlink ref="A1888" r:id="rId1170" display="https://www.procyclingstats.com/rider/filippo-ridolfo" xr:uid="{A5AFE616-33FB-4B06-90D7-9233B5F99C00}"/>
    <hyperlink ref="A1877" r:id="rId1171" display="https://www.procyclingstats.com/rider/rudy-porter" xr:uid="{FBFB53EE-2A6F-4F82-BE77-EE3D8BE76C3A}"/>
    <hyperlink ref="A1884" r:id="rId1172" display="https://www.procyclingstats.com/rider/jesper-rasch" xr:uid="{2132361E-8F6C-4B4A-BB9C-80003371469A}"/>
    <hyperlink ref="A1807" r:id="rId1173" display="https://www.procyclingstats.com/rider/pierre-pascal-keup" xr:uid="{FFBDC5C2-C146-4871-89CC-E3EEB3ECD6B6}"/>
    <hyperlink ref="A1745" r:id="rId1174" display="https://www.procyclingstats.com/rider/sander-de-pestel" xr:uid="{D9845716-1CF6-4EDF-B23D-8065BB7B45D6}"/>
    <hyperlink ref="A1751" r:id="rId1175" display="https://www.procyclingstats.com/rider/tuur-dens" xr:uid="{99FDBA69-64E5-4492-BAB1-BE23038FF108}"/>
    <hyperlink ref="A1824" r:id="rId1176" display="https://www.procyclingstats.com/rider/niklas-larsen" xr:uid="{760B06C8-6EE4-4556-B7A3-1BA516FA280C}"/>
    <hyperlink ref="A1876" r:id="rId1177" display="https://www.procyclingstats.com/rider/martins-pluto" xr:uid="{C7B40286-D203-4737-BB11-1BF5D45DE15D}"/>
    <hyperlink ref="A1862" r:id="rId1178" display="https://www.procyclingstats.com/rider/markus-pajur" xr:uid="{B5871CCB-1029-49FB-8D3C-6ED582CC1C45}"/>
    <hyperlink ref="A1704" r:id="rId1179" display="https://www.procyclingstats.com/rider/rokas-adomaitis" xr:uid="{900CA70D-7EEC-4697-B2AF-280FD969D022}"/>
    <hyperlink ref="A1837" r:id="rId1180" display="https://www.procyclingstats.com/rider/matias-malmberg" xr:uid="{203667E1-1784-447B-A80B-90A8F6E436E0}"/>
    <hyperlink ref="A1882" r:id="rId1181" display="https://www.procyclingstats.com/rider/bartlomiej-proc" xr:uid="{68149056-B1B4-43C8-AE9A-F3668081FF44}"/>
    <hyperlink ref="A1758" r:id="rId1182" display="https://www.procyclingstats.com/rider/jakob-egholm" xr:uid="{A2DDD408-D897-48E9-B308-C1487F51218A}"/>
    <hyperlink ref="A1805" r:id="rId1183" display="https://www.procyclingstats.com/rider/axel-kallberg" xr:uid="{4D9330A1-2058-4724-B068-4520BD5694E4}"/>
    <hyperlink ref="A1828" r:id="rId1184" display="https://www.procyclingstats.com/rider/hugo-lennartsson" xr:uid="{BF176D60-C6DB-4ED5-B771-B89A8E3619F9}"/>
    <hyperlink ref="A1793" r:id="rId1185" display="https://www.procyclingstats.com/rider/liam-johnston" xr:uid="{F4FEC844-BCD0-445B-BC12-D17F1F7ED167}"/>
    <hyperlink ref="A1858" r:id="rId1186" display="https://www.procyclingstats.com/rider/atsushi-oka" xr:uid="{351220DD-3572-4C7D-AE95-42D98B35678D}"/>
    <hyperlink ref="A1813" r:id="rId1187" display="https://www.procyclingstats.com/rider/naoki-kojima" xr:uid="{65778528-7652-43C8-844E-C45020A18BD5}"/>
    <hyperlink ref="A1817" r:id="rId1188" display="https://www.procyclingstats.com/rider/kazushige-kuboki" xr:uid="{15585EC5-E454-4D64-8993-4BDF0F9D83D1}"/>
    <hyperlink ref="A1736" r:id="rId1189" display="https://www.procyclingstats.com/rider/ryan-cavanagh" xr:uid="{E285D935-EC7E-43B7-A065-3BED4DF03BB4}"/>
    <hyperlink ref="A1883" r:id="rId1190" display="https://www.procyclingstats.com/rider/leonel-quintero" xr:uid="{08FA4A8A-525E-4A42-BB19-360C89CF53F6}"/>
    <hyperlink ref="A1859" r:id="rId1191" display="https://www.procyclingstats.com/rider/rei-onodera" xr:uid="{261BA81F-EA3A-44AA-B84F-F7AD123D3F02}"/>
    <hyperlink ref="A1917" r:id="rId1192" display="https://www.procyclingstats.com/rider/jose-vicente-toribio" xr:uid="{F9FA4EBF-4F4C-493F-8420-17E3634D8099}"/>
    <hyperlink ref="A1790" r:id="rId1193" display="https://www.procyclingstats.com/rider/luca-jenni" xr:uid="{0211A9EB-6E84-4222-9B52-7E9CD7B5D5FF}"/>
    <hyperlink ref="A1843" r:id="rId1194" display="https://www.procyclingstats.com/rider/kevin-mccambridge" xr:uid="{47865B72-886E-4527-AF68-4FAC32ED0FBE}"/>
    <hyperlink ref="A1777" r:id="rId1195" display="https://www.procyclingstats.com/rider/celestin-guillon" xr:uid="{9EAC504A-4D2D-4814-8D63-B18803F502D0}"/>
    <hyperlink ref="A1752" r:id="rId1196" display="https://www.procyclingstats.com/rider/thomas-devaux" xr:uid="{79C26F07-77A0-4E56-A4B2-9A17DBB88577}"/>
    <hyperlink ref="A1867" r:id="rId1197" display="https://www.procyclingstats.com/rider/nicolo-parisini" xr:uid="{7648285B-3716-488B-9947-E9516B353005}"/>
    <hyperlink ref="A1796" r:id="rId1198" display="https://www.procyclingstats.com/rider/maximilien-juillard" xr:uid="{258F393D-8307-4839-8864-7089CCA2AEDE}"/>
    <hyperlink ref="A1889" r:id="rId1199" display="https://www.procyclingstats.com/rider/torbjorn-andre-roed1" xr:uid="{5A940061-9E2F-48D9-8A26-F67D455C2B2C}"/>
    <hyperlink ref="A1931" r:id="rId1200" display="https://www.procyclingstats.com/rider/luca-vergallito" xr:uid="{DD10FED8-264E-43B5-B967-3F2AC7B577E6}"/>
    <hyperlink ref="A1921" r:id="rId1201" display="https://www.procyclingstats.com/rider/karel-vacek" xr:uid="{F2ECED0A-9793-4D1A-AE43-872F62AE3DA1}"/>
    <hyperlink ref="A1765" r:id="rId1202" display="https://www.procyclingstats.com/rider/marco-frigo" xr:uid="{08605667-4FB6-440C-B161-848A8029CBA4}"/>
    <hyperlink ref="A1866" r:id="rId1203" display="https://www.procyclingstats.com/rider/valentin-paret-peintre" xr:uid="{AA5CFEB8-7F17-4014-8F06-6D2B6ABC8884}"/>
    <hyperlink ref="A1726" r:id="rId1204" display="https://www.procyclingstats.com/rider/francois-bidard" xr:uid="{7D5F8C5A-53D7-4920-95F6-C7C9B2CAF64B}"/>
    <hyperlink ref="A1808" r:id="rId1205" display="https://www.procyclingstats.com/rider/euro-kim" xr:uid="{D5AF4B75-A1E8-463D-A166-430F52326C8B}"/>
    <hyperlink ref="A1920" r:id="rId1206" display="https://www.procyclingstats.com/rider/chih-hao-tu" xr:uid="{7D67C0AE-07AB-4045-A9E4-FC92A066CD34}"/>
    <hyperlink ref="A1814" r:id="rId1207" display="https://www.procyclingstats.com/rider/matyas-kopecky" xr:uid="{3DC57C23-A8FF-4868-9046-15D3BF1DED30}"/>
    <hyperlink ref="A1714" r:id="rId1208" display="https://www.procyclingstats.com/rider/maurice-ballerstedt" xr:uid="{DF377006-D118-4216-B39C-B03778010D77}"/>
    <hyperlink ref="A1756" r:id="rId1209" display="https://www.procyclingstats.com/rider/patrick-eddy2" xr:uid="{6B09FCE3-DB14-48D9-A8B6-D2D50A505172}"/>
    <hyperlink ref="A1929" r:id="rId1210" display="https://www.procyclingstats.com/rider/yentl-vandevelde" xr:uid="{A7B71314-2DFA-481F-BE05-8169254175E6}"/>
    <hyperlink ref="A1885" r:id="rId1211" display="https://www.procyclingstats.com/rider/martijn-rasenberg" xr:uid="{1D3FF2DD-EFF4-4F84-9758-4A2E80933EBE}"/>
    <hyperlink ref="A1830" r:id="rId1212" display="https://www.procyclingstats.com/rider/bert-jan-lindeman" xr:uid="{15D08A33-6EE0-4AC8-AD78-6DBF2F72C84A}"/>
    <hyperlink ref="A1781" r:id="rId1213" display="https://www.procyclingstats.com/rider/yoeri-havik" xr:uid="{671ACE7C-CEAE-46C4-A69B-38E2AB931B60}"/>
    <hyperlink ref="A1747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785" r:id="rId1216" display="https://www.procyclingstats.com/rider/lars-hohmann" xr:uid="{FF788CD4-7A66-4847-9DED-0822F297EF10}"/>
    <hyperlink ref="A1767" r:id="rId1217" display="https://www.procyclingstats.com/rider/carlos-garcia-pierna" xr:uid="{6B8AA761-1431-4596-8BE7-B3CFF4077CAB}"/>
    <hyperlink ref="A1925" r:id="rId1218" display="https://www.procyclingstats.com/rider/lars-van-den-berg" xr:uid="{966C163E-2133-477A-B471-EDC4CFDE34B7}"/>
    <hyperlink ref="A1870" r:id="rId1219" display="https://www.procyclingstats.com/rider/jesus-david-pena-jimenez" xr:uid="{3CFE8A88-4D3E-462F-8064-B9C3AE9D04F6}"/>
    <hyperlink ref="A1735" r:id="rId1220" display="https://www.procyclingstats.com/rider/marcel-camprubi" xr:uid="{988D247E-A251-4C94-AFE2-16E4EC7F2CBC}"/>
    <hyperlink ref="A1840" r:id="rId1221" display="https://www.procyclingstats.com/rider/david-martin-romero" xr:uid="{3880B1F0-3478-4698-AD87-630366F411CF}"/>
    <hyperlink ref="A1812" r:id="rId1222" display="https://www.procyclingstats.com/rider/oded-kogut" xr:uid="{0F66EB9F-6738-4B11-9264-8DF60881BF05}"/>
    <hyperlink ref="A1880" r:id="rId1223" display="https://www.procyclingstats.com/rider/johan-price-pejtersen" xr:uid="{18978094-3EEF-4226-A9B3-7E03F1E7F986}"/>
    <hyperlink ref="A1724" r:id="rId1224" display="https://www.procyclingstats.com/rider/welay-hagos-berhe" xr:uid="{24695A62-44C7-4FB9-B11E-204CA682DDF1}"/>
    <hyperlink ref="A1753" r:id="rId1225" display="https://www.procyclingstats.com/rider/silvan-dillier" xr:uid="{5DFE6A20-A2C9-4465-84BD-CF81A1038C3C}"/>
    <hyperlink ref="A1803" r:id="rId1226" display="https://www.procyclingstats.com/rider/stinus-kaempe" xr:uid="{3014A2B9-9B79-4E62-81BA-FB1A6D9D932B}"/>
    <hyperlink ref="A1731" r:id="rId1227" display="https://www.procyclingstats.com/rider/michael-boros" xr:uid="{F5C18996-10B5-465A-8BDD-4F1BD6FC6AA2}"/>
    <hyperlink ref="A1718" r:id="rId1228" display="https://www.procyclingstats.com/rider/dominik-bauer" xr:uid="{5C65276D-5230-4723-9CF6-8D4B9A4749DB}"/>
    <hyperlink ref="A1930" r:id="rId1229" display="https://www.procyclingstats.com/rider/luke-verburg" xr:uid="{737A8350-5FE3-4F66-9068-396884D23A37}"/>
    <hyperlink ref="A1799" r:id="rId1230" display="https://www.procyclingstats.com/rider/antti-jussi-juntunen" xr:uid="{4D5F274E-8999-4A54-9265-50E9451DEF30}"/>
    <hyperlink ref="A1750" r:id="rId1231" display="https://www.procyclingstats.com/rider/isaac-del-toro" xr:uid="{54796801-A127-4CB9-ABA1-643488C74EAA}"/>
    <hyperlink ref="A1791" r:id="rId1232" display="https://www.procyclingstats.com/rider/zhi-hui-jiang" xr:uid="{1458B765-3D95-4A04-B214-439098069F74}"/>
    <hyperlink ref="A1905" r:id="rId1233" display="https://www.procyclingstats.com/rider/nils-sinschek" xr:uid="{C6E7F20C-A34B-440A-BC65-1A6F931642EF}"/>
    <hyperlink ref="A1908" r:id="rId1234" display="https://www.procyclingstats.com/rider/anton-stensby" xr:uid="{3F973525-D29A-46A1-87E6-0F60F57F0D6C}"/>
    <hyperlink ref="A1865" r:id="rId1235" display="https://www.procyclingstats.com/rider/wilmar-paredes" xr:uid="{1F3B40BD-4B35-471A-9C4E-C3743A41C10D}"/>
    <hyperlink ref="A1835" r:id="rId1236" display="https://www.procyclingstats.com/rider/xianjing-lyu" xr:uid="{C3DA4DBA-A48B-4DF0-AD31-3397D45AE2DD}"/>
    <hyperlink ref="A1856" r:id="rId1237" display="https://www.procyclingstats.com/rider/alessio-nieri" xr:uid="{8089AB61-8C7A-4215-B222-51DDC3D617CF}"/>
    <hyperlink ref="A1861" r:id="rId1238" display="https://www.procyclingstats.com/rider/danny-osorio" xr:uid="{7FB6CA44-9045-469B-AD52-FA5FA50061D9}"/>
    <hyperlink ref="A1853" r:id="rId1239" display="https://www.procyclingstats.com/rider/luke-mudgway" xr:uid="{F00A8734-2545-416A-AF0C-6E608E81803F}"/>
    <hyperlink ref="A1926" r:id="rId1240" display="https://www.procyclingstats.com/rider/frank-van-den-broek" xr:uid="{9939F1E5-1A43-4A6B-B979-35091CF489B4}"/>
    <hyperlink ref="A1792" r:id="rId1241" display="https://www.procyclingstats.com/rider/jelle-johannink" xr:uid="{AFFD0CFE-6550-4213-BDDD-9969F31C6F28}"/>
    <hyperlink ref="A1936" r:id="rId1242" display="https://www.procyclingstats.com/rider/kuicheng-wang" xr:uid="{EBE85686-5FAA-408A-870F-F87D7FF0D26E}"/>
    <hyperlink ref="A1710" r:id="rId1243" display="https://www.procyclingstats.com/rider/myagmarsuren-baasankhuu" xr:uid="{D082F2A5-C8D3-45C3-B0A3-3315A17C4608}"/>
    <hyperlink ref="A1857" r:id="rId1244" display="https://www.procyclingstats.com/rider/victor-ocampo" xr:uid="{7E2EB9AF-578B-4C09-98AD-384647CA052D}"/>
    <hyperlink ref="A1738" r:id="rId1245" display="https://www.procyclingstats.com/rider/cedrik-bakke-christophersen" xr:uid="{2EB6F297-BFED-4636-9BE4-6E381A299384}"/>
    <hyperlink ref="A1934" r:id="rId1246" display="https://www.procyclingstats.com/rider/magnus-waehre1" xr:uid="{32770ACD-DC47-498C-8EF5-A3A410303F08}"/>
    <hyperlink ref="A1806" r:id="rId1247" display="https://www.procyclingstats.com/rider/josh-kench" xr:uid="{2AAD41DE-7939-4AB7-AD82-DAD007313D4E}"/>
    <hyperlink ref="A1903" r:id="rId1248" display="https://www.procyclingstats.com/rider/oscar-sevilla" xr:uid="{9A4D9112-8FAE-4455-AB4D-EE57CA9C6970}"/>
    <hyperlink ref="A1734" r:id="rId1249" display="https://www.procyclingstats.com/rider/roniel-campos" xr:uid="{C80580BD-EF79-4C83-BD75-7B38DAC9A9FE}"/>
    <hyperlink ref="J300" r:id="rId1250" display="https://www.procyclingstats.com/rider/joao-almeida" xr:uid="{F62F7996-778C-4479-96D3-1DB0BCCFE82C}"/>
    <hyperlink ref="J304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07" r:id="rId1255" display="https://www.procyclingstats.com/rider/pello-bilbao" xr:uid="{00573E9E-6C0D-4030-BDEA-22824B786D4A}"/>
    <hyperlink ref="J303" r:id="rId1256" display="https://www.procyclingstats.com/rider/mads-pedersen" xr:uid="{CFAC081A-FCFF-4B4A-A7DF-AC5EEF32756E}"/>
    <hyperlink ref="J312" r:id="rId1257" display="https://www.procyclingstats.com/rider/mathieu-van-der-poel" xr:uid="{C5F5C332-90FA-43A9-BCBB-AF14131CA798}"/>
    <hyperlink ref="J298" r:id="rId1258" display="https://www.procyclingstats.com/rider/primoz-roglic" xr:uid="{E718E72A-8E3E-4571-9CB1-E24CDF4E922B}"/>
    <hyperlink ref="J302" r:id="rId1259" display="https://www.procyclingstats.com/rider/jasper-philipsen" xr:uid="{BF42F709-0225-49B7-938D-2772C10BFCDF}"/>
    <hyperlink ref="J313" r:id="rId1260" display="https://www.procyclingstats.com/rider/christophe-laporte" xr:uid="{3F7FDDF4-3ED3-4EFB-A9A3-D5D90894C766}"/>
    <hyperlink ref="J341" r:id="rId1261" display="https://www.procyclingstats.com/rider/thymen-arensman" xr:uid="{D6D6DAA6-18C7-4BC6-911C-0301613E7524}"/>
    <hyperlink ref="J316" r:id="rId1262" display="https://www.procyclingstats.com/rider/carlos-rodriguez-cano" xr:uid="{03079A21-9CF2-4176-BA8C-9FADED5FD716}"/>
    <hyperlink ref="J314" r:id="rId1263" display="https://www.procyclingstats.com/rider/jai-hindley" xr:uid="{60838661-A6E3-433A-BA75-0982D6C3DB68}"/>
    <hyperlink ref="J322" r:id="rId1264" display="https://www.procyclingstats.com/rider/arnaud-de-lie" xr:uid="{7331ABE1-DCE9-49D4-BFDE-E380D5D702EB}"/>
    <hyperlink ref="J317" r:id="rId1265" display="https://www.procyclingstats.com/rider/david-gaudu" xr:uid="{425DA19C-6E98-4890-809E-36A287B262A7}"/>
    <hyperlink ref="J301" r:id="rId1266" display="https://www.procyclingstats.com/rider/adam-yates" xr:uid="{87C71514-6820-4A84-86E8-4C6FC7C8B737}"/>
    <hyperlink ref="J337" r:id="rId1267" display="https://www.procyclingstats.com/rider/michael-matthews" xr:uid="{8F52CAF8-57C9-4766-8C97-91179FD7CAAC}"/>
    <hyperlink ref="J338" r:id="rId1268" display="https://www.procyclingstats.com/rider/matej-mohoric" xr:uid="{EFC1B498-B1D1-4C8B-B9D6-93EDA3013805}"/>
    <hyperlink ref="J321" r:id="rId1269" display="https://www.procyclingstats.com/rider/geraint-thomas" xr:uid="{D72A329A-5018-40A6-97D6-A5D1750EE0BE}"/>
    <hyperlink ref="J340" r:id="rId1270" display="https://www.procyclingstats.com/rider/romain-bardet" xr:uid="{B761ECDA-C8EF-40FC-9C43-303DA77B92D9}"/>
    <hyperlink ref="J335" r:id="rId1271" display="https://www.procyclingstats.com/rider/ben-o-connor" xr:uid="{0F7D5F59-3E10-49A0-AD53-68C0220DC09B}"/>
    <hyperlink ref="J311" r:id="rId1272" display="https://www.procyclingstats.com/rider/neilson-powless" xr:uid="{E0F19A02-E1B4-4735-B87E-8F5903FCE032}"/>
    <hyperlink ref="J333" r:id="rId1273" display="https://www.procyclingstats.com/rider/brandon-mcnulty" xr:uid="{18A37BCA-E9C7-41E5-8056-787DB51AA0E6}"/>
    <hyperlink ref="J305" r:id="rId1274" display="https://www.procyclingstats.com/rider/thomas-pidcock" xr:uid="{97E6C049-8C0F-43C1-8F6A-CEB259F836B4}"/>
    <hyperlink ref="J315" r:id="rId1275" display="https://www.procyclingstats.com/rider/mikel-landa" xr:uid="{4A172E57-FE29-4D9B-99FF-B1D77003987A}"/>
    <hyperlink ref="J330" r:id="rId1276" display="https://www.procyclingstats.com/rider/valentin-madouas" xr:uid="{8C8F949D-7CF7-47A4-8A03-66B40E86C46D}"/>
    <hyperlink ref="J309" r:id="rId1277" display="https://www.procyclingstats.com/rider/simon-yates" xr:uid="{6A1ABAB4-9E3A-4580-922B-BF06BDE3E0D4}"/>
    <hyperlink ref="J332" r:id="rId1278" display="https://www.procyclingstats.com/rider/guillaume-martin" xr:uid="{243F5648-54A9-411E-807E-10A131DFE37A}"/>
    <hyperlink ref="J323" r:id="rId1279" display="https://www.procyclingstats.com/rider/filippo-ganna" xr:uid="{86EDDAB3-8C2C-40B5-9116-418714A43035}"/>
    <hyperlink ref="J325" r:id="rId1280" display="https://www.procyclingstats.com/rider/tiesj-benoot" xr:uid="{971214EE-9AA3-455A-A4F4-7105CAEC2B8E}"/>
    <hyperlink ref="J299" r:id="rId1281" display="https://www.procyclingstats.com/rider/mattias-skjelmose-jensen" xr:uid="{B4E7EFCA-A164-4A5E-9F57-C6049466479E}"/>
    <hyperlink ref="J327" r:id="rId1282" display="https://www.procyclingstats.com/rider/santiago-buitrago-sanchez" xr:uid="{7D7CA0E0-C331-43D6-A0A6-D7AA7193BB27}"/>
    <hyperlink ref="J308" r:id="rId1283" display="https://www.procyclingstats.com/rider/thibaut-pinot" xr:uid="{984A6F56-184F-4E06-B2F5-1612D775BF08}"/>
    <hyperlink ref="J324" r:id="rId1284" display="https://www.procyclingstats.com/rider/andreas-leknessund" xr:uid="{A5717A3B-23ED-473D-AE12-9526C9FFE450}"/>
    <hyperlink ref="J319" r:id="rId1285" display="https://www.procyclingstats.com/rider/olav-kooij" xr:uid="{90BD5DF0-1C8B-41D7-B886-46EFD7132B6F}"/>
    <hyperlink ref="J328" r:id="rId1286" display="https://www.procyclingstats.com/rider/damiano-caruso" xr:uid="{9E572E6C-89D1-48AA-A261-D61237B81324}"/>
    <hyperlink ref="J329" r:id="rId1287" display="https://www.procyclingstats.com/rider/marc-hirschi" xr:uid="{D1186643-2886-4707-A52C-2795644295A6}"/>
    <hyperlink ref="J310" r:id="rId1288" display="https://www.procyclingstats.com/rider/giulio-ciccone" xr:uid="{933744B0-F8EA-4D33-91BD-0C989884496A}"/>
    <hyperlink ref="J318" r:id="rId1289" display="https://www.procyclingstats.com/rider/matteo-jorgenson" xr:uid="{412FD86B-E353-41B5-9D2E-309B0B0DCEB9}"/>
    <hyperlink ref="J336" r:id="rId1290" display="https://www.procyclingstats.com/rider/michael-woods" xr:uid="{37671B2E-A89A-4C48-A531-B3781D51F767}"/>
    <hyperlink ref="J342" r:id="rId1291" display="https://www.procyclingstats.com/rider/sepp-kuss" xr:uid="{E27C7EAF-8991-460A-A689-EADCB924ACB4}"/>
    <hyperlink ref="J331" r:id="rId1292" display="https://www.procyclingstats.com/rider/tao-geoghegan-hart" xr:uid="{68577584-C086-4C49-9447-571C5680D618}"/>
    <hyperlink ref="J326" r:id="rId1293" display="https://www.procyclingstats.com/rider/einer-augusto-rubio-reyes" xr:uid="{E7CC7D02-2186-4FB0-B28F-71C5EFA7F318}"/>
    <hyperlink ref="J306" r:id="rId1294" display="https://www.procyclingstats.com/rider/felix-gall" xr:uid="{B8A5BEAE-2D63-4C63-9C37-D2B446E272D0}"/>
    <hyperlink ref="J320" r:id="rId1295" display="https://www.procyclingstats.com/rider/ben-healy" xr:uid="{B1E4B5DC-AEE1-49C9-AB59-21A192DB18C3}"/>
    <hyperlink ref="J344" r:id="rId1296" display="https://www.procyclingstats.com/rider/jonathan-milan" xr:uid="{B7D784EF-F851-4E48-B166-DE11503F7E91}"/>
    <hyperlink ref="J339" r:id="rId1297" display="https://www.procyclingstats.com/rider/derek-gee" xr:uid="{E35CF2FE-0CAB-4EA9-8983-7E2E72282201}"/>
    <hyperlink ref="A1939" r:id="rId1298" display="https://www.procyclingstats.com/rider/adam-toupalik" xr:uid="{15E6E9D7-82AA-4158-8605-0BF30E884BDC}"/>
    <hyperlink ref="A1940" r:id="rId1299" display="https://www.procyclingstats.com/rider/tijmen-graat" xr:uid="{EB8D6463-24F9-4070-9135-4037A2BAC6E8}"/>
    <hyperlink ref="A1941" r:id="rId1300" display="https://www.procyclingstats.com/rider/mason-hollyman" xr:uid="{48F9A897-AC96-4016-9866-9C335A92E5AF}"/>
    <hyperlink ref="A1942" r:id="rId1301" display="https://www.procyclingstats.com/rider/jon-agirre" xr:uid="{AB01EF3C-2C1A-4E50-AB6D-646DA68B242D}"/>
    <hyperlink ref="A1943" r:id="rId1302" display="https://www.procyclingstats.com/rider/august-jensen" xr:uid="{A7DC7B9D-F9EE-4535-91F6-4C01270EBCAF}"/>
    <hyperlink ref="A1944" r:id="rId1303" display="https://www.procyclingstats.com/rider/pablo-castrillo-zapater" xr:uid="{95D50E4E-8AE7-4202-A393-167BEC6BAE7B}"/>
    <hyperlink ref="A1945" r:id="rId1304" display="https://www.procyclingstats.com/rider/afonso-eulalio" xr:uid="{9C67882D-8078-4963-A55D-72FD1EB46D98}"/>
    <hyperlink ref="A1946" r:id="rId1305" display="https://www.procyclingstats.com/rider/xabier-berasategi-garmendia" xr:uid="{B76906D4-6D0D-4698-873C-46131FF92654}"/>
    <hyperlink ref="J343" r:id="rId1306" display="https://www.procyclingstats.com/rider/ion-izagirre" xr:uid="{B637BC8C-6043-4B34-80BD-B24A4A03C8CB}"/>
    <hyperlink ref="J334" r:id="rId1307" display="https://www.procyclingstats.com/rider/juan-ayuso-pesquera" xr:uid="{6C971F72-1906-4AB8-97C4-119C2E5E364A}"/>
    <hyperlink ref="D183" location="Punten!DC582" display="UCI-12" xr:uid="{5BB926FB-B3A8-4A23-B5A6-A85F0D49DADA}"/>
    <hyperlink ref="D198" location="Punten!GO582" display="UCI-22" xr:uid="{0EEB8C52-5F6B-4D45-B2A5-0F6CB0A3A6E5}"/>
    <hyperlink ref="D170" location="Punten!EV582" display="UCI-17" xr:uid="{CB65AED0-3158-42DD-BE98-747C3CE6A0B9}"/>
    <hyperlink ref="D132" location="Punten!BS582" display="UCI-08" xr:uid="{3E53049D-36A4-4770-ABD3-C6501A915AD3}"/>
    <hyperlink ref="D138" location="Punten!LB582" display="UCI-35" xr:uid="{03222BDA-C35D-4BA0-B1BA-F70292BB36C0}"/>
    <hyperlink ref="D127" location="Punten!IZ582" display="UCI-29" xr:uid="{B1C4AD17-5F88-4C47-9222-71A65B80707E}"/>
    <hyperlink ref="D216" location="Punten!DL582" display="UCI-13" xr:uid="{8D895022-E4A4-4CB7-A46E-9774DAC0BD46}"/>
    <hyperlink ref="D188" location="Punten!PF582" display="UCI-47" xr:uid="{4F2F5F50-D11F-4AE0-94CB-DBF2ECCA3FE9}"/>
    <hyperlink ref="D197" location="Punten!JI582" display="UCI-30" xr:uid="{70B7E3C5-244A-4211-9B61-394D5EBC312D}"/>
    <hyperlink ref="D189" location="Punten!CB582" display="UCI-09" xr:uid="{D81A11AE-7F9A-4378-B972-E9EEBA191CC1}"/>
    <hyperlink ref="D186" location="Punten!DU582" display="UCI-14" xr:uid="{BBAC3C8D-DAC9-4289-B151-72BA99A21F41}"/>
    <hyperlink ref="D156" location="Punten!GX582" display="UCI-23" xr:uid="{5BB52F1A-2086-496A-902E-86FE7606449A}"/>
    <hyperlink ref="D177" location="Punten!RZ582" display="UCI-55" xr:uid="{DB85D0AD-2F50-4627-B262-499E33E9AE95}"/>
    <hyperlink ref="D215" location="Punten!HP582" display="UCI-25" xr:uid="{89D9D570-7924-4251-8DF4-46C80974DE1C}"/>
    <hyperlink ref="D151" location="Punten!RH582" display="UCI-53" xr:uid="{E79CDD8E-997C-4F68-BAD7-24D456EFC7D5}"/>
    <hyperlink ref="D214" location="Punten!Q582" display="UCI-02" xr:uid="{97A2BD2F-8E4C-4615-B251-0974D98B2609}"/>
    <hyperlink ref="D124" location="Punten!NM582" display="UCI-42" xr:uid="{73513246-3505-47F8-A5C5-0EBDF4FE8E3B}"/>
    <hyperlink ref="D166" location="Punten!VC582" display="UCI-64" xr:uid="{BE373EC7-C17F-4E10-A18C-D23A5A796653}"/>
    <hyperlink ref="D135" location="Punten!AI582" display="UCI-04" xr:uid="{999CF6B6-7605-4D40-9517-AE179F735A04}"/>
    <hyperlink ref="D182" location="Punten!AR582" display="UCI-05" xr:uid="{EB697318-CADF-41DD-9A5D-D810D6B8FE5E}"/>
    <hyperlink ref="D119" location="Punten!KA582" display="UCI-32" xr:uid="{1C96B657-5BED-4961-A853-D9568972D7D0}"/>
    <hyperlink ref="D187" location="Punten!EM582" display="UCI-16" xr:uid="{D5882095-E0AC-4DAD-8D0B-5A550080C3D1}"/>
    <hyperlink ref="D154" location="Punten!ND582" display="UCI-41" xr:uid="{B0A5BCB5-0A38-4039-8298-70378463C45F}"/>
    <hyperlink ref="D175" location="Punten!CT582" display="UCI-11" xr:uid="{482315E0-317F-4E5C-9E3C-2D1C64E4F4E2}"/>
    <hyperlink ref="D185" location="Punten!OW582" display="UCI-46" xr:uid="{DFB568D1-6169-4287-AFFF-4342C603B155}"/>
    <hyperlink ref="D194" location="Punten!LK582" display="UCI-36" xr:uid="{B737FC73-0580-40F2-B72A-28D459D006BB}"/>
    <hyperlink ref="D155" location="Punten!BA582" display="UCI-06" xr:uid="{8880C413-A96C-44D8-8A8B-3A1D7D804780}"/>
    <hyperlink ref="D131" location="Punten!FW582" display="UCI-20" xr:uid="{8BCAB2CC-0313-4F33-9789-3DCC63A961A7}"/>
    <hyperlink ref="D212" location="Punten!NV582" display="UCI-43" xr:uid="{1E148735-E7AF-4A38-9C22-2ECC37D45FC5}"/>
    <hyperlink ref="D171" location="Punten!GF582" display="UCI-21" xr:uid="{2193508E-AC24-4B60-832D-60070983815F}"/>
    <hyperlink ref="D193" location="Punten!Z582" display="UCI-03" xr:uid="{32682574-A433-43FB-9097-18EAB0EEF2B7}"/>
    <hyperlink ref="D173" location="Punten!IQ582" display="UCI-28" xr:uid="{F07D06C4-EA06-4E4E-BC7D-1E1F2E81D290}"/>
    <hyperlink ref="D148" location="Punten!ON582" display="UCI-45" xr:uid="{145705B6-4E9D-4AD9-A9D6-131A4743F50A}"/>
    <hyperlink ref="D217" location="Punten!TJ582" display="UCI-59" xr:uid="{05B75B69-C333-4EC4-93CA-379FEBD9EA8C}"/>
    <hyperlink ref="D181" location="Punten!JR582" display="UCI-31" xr:uid="{CC648C3A-0420-4995-AA76-549F8BD2A925}"/>
    <hyperlink ref="D165" location="Punten!BJ582" display="UCI-07" xr:uid="{C8406C3E-A348-40C0-B4E6-110A06200079}"/>
    <hyperlink ref="D178" location="Punten!TS582" display="UCI-60" xr:uid="{523D834E-EC8D-4CAC-B5A4-E4243BDB9081}"/>
    <hyperlink ref="D144" location="Punten!KS582" display="UCI-34" xr:uid="{D538DFBE-4BC5-4BE9-9EE4-CB9C9F818656}"/>
    <hyperlink ref="D146" location="Punten!WM582" display="UCI-68" xr:uid="{1F9BB756-177F-4327-993A-68FF69593A94}"/>
    <hyperlink ref="D201" location="Punten!SI582" display="UCI-56" xr:uid="{674A0C22-852B-4545-8B29-AD8E1EADF479}"/>
    <hyperlink ref="D174" location="Punten!QG582" display="UCI-50" xr:uid="{D3784D7F-3749-490D-96AE-0E06A0792CDB}"/>
    <hyperlink ref="D149" location="Punten!HG582" display="UCI-24" xr:uid="{A90980B4-F96E-4AFA-B257-C6BD4ACBC0E1}"/>
    <hyperlink ref="D143" location="Punten!VU582" display="UCI-66" xr:uid="{0CBCAF13-B5D6-4D53-B624-6D9E68214D56}"/>
    <hyperlink ref="D145" location="Punten!SR582" display="UCI-57" xr:uid="{4DD4AC7A-0590-4B51-BAFB-6D26E90FFA3E}"/>
    <hyperlink ref="D190" location="Punten!OE582" display="UCI-44" xr:uid="{5AC27848-8FD5-4A68-8AD8-06359A65F3B1}"/>
    <hyperlink ref="D121" location="Punten!HY582" display="UCI-26" xr:uid="{82E7D6FD-FF7B-4331-AF18-FB4975B2E31E}"/>
    <hyperlink ref="D134" location="Punten!TA582" display="UCI-58" xr:uid="{67C82DF9-AE12-4C85-A3AC-C534E6B62719}"/>
    <hyperlink ref="D211" location="Punten!PO582" display="UCI-48" xr:uid="{708CA1A4-53D6-4446-81DD-16B9D2A240B6}"/>
    <hyperlink ref="D125" location="Punten!MU582" display="UCI-40" xr:uid="{CDF5CD1F-6999-4AD8-A97C-AD77B0E34A4F}"/>
    <hyperlink ref="D192" location="Punten!LT582" display="UCI-37" xr:uid="{26233D9E-6F8E-4A60-98FB-122E0A999F73}"/>
    <hyperlink ref="D179" location="Punten!MC582" display="UCI-38" xr:uid="{8F66992B-2DFD-494C-8961-BCE98226C1CC}"/>
    <hyperlink ref="D147" location="Punten!KJ582" display="UCI-33" xr:uid="{A23FFA0C-59D0-466F-90D1-07224DC8FAC7}"/>
    <hyperlink ref="D196" location="Punten!ML582" display="UCI-39" xr:uid="{C8036BFC-F5B5-41D4-BA3A-0DDE23F59617}"/>
    <hyperlink ref="D157" location="Punten!FN582" display="UCI-19" xr:uid="{F0175550-9F1C-4CF7-B6F6-BD22591CBFD8}"/>
    <hyperlink ref="D160" location="Punten!CK582" display="UCI-10" xr:uid="{39EF1D2E-C72C-414B-826F-0D8DA43CFB23}"/>
    <hyperlink ref="D213" location="Punten!H582" display="UCI-01" xr:uid="{50196585-F2ED-43DB-BCF4-77438DEFDA99}"/>
    <hyperlink ref="D191" location="Punten!XW582" display="UCI-72" xr:uid="{0E489B67-1A4B-42B2-8FC8-1525642D0CC7}"/>
    <hyperlink ref="D162" location="Punten!YF582" display="UCI-73" xr:uid="{594B1452-717E-4E75-BB3B-5DDC6E895AB2}"/>
    <hyperlink ref="D206" location="Punten!ZP582" display="UCI-77" xr:uid="{36817EA3-4172-414E-B964-488453FF7401}"/>
    <hyperlink ref="D136" location="Punten!QP582" display="UCI-51" xr:uid="{048BC2DB-04B7-4EDB-85D3-59D1189E00C1}"/>
    <hyperlink ref="D120" location="Punten!QY582" display="UCI-52" xr:uid="{5AC77408-CD9E-4EA9-83A2-1063965876B4}"/>
    <hyperlink ref="D122" location="Punten!AHF582" display="UCI-99" xr:uid="{75F5EE29-66B0-406B-8496-7121F25AE6AA}"/>
    <hyperlink ref="D150" location="Punten!FE582" display="UCI-18" xr:uid="{7D451626-4E2F-4FA6-BEED-8429161C8DDB}"/>
    <hyperlink ref="D172" location="Punten!UB582" display="UCI-61" xr:uid="{ECC8C58C-B4F1-4736-9354-350136C3C589}"/>
    <hyperlink ref="D123" location="Punten!UT582" display="UCI-63" xr:uid="{A730DCC6-FD1F-4F4F-BC05-64B147321386}"/>
    <hyperlink ref="D180" location="Punten!VL582" display="UCI-65" xr:uid="{2C05EDB0-55AA-497F-AC80-88A09FBB9736}"/>
    <hyperlink ref="D200" location="Punten!XN582" display="UCI-71" xr:uid="{76BF1CAA-461B-47B7-A708-61F42F5CA1CB}"/>
    <hyperlink ref="D140" location="Punten!ZG582" display="UCI-76" xr:uid="{F79B76FF-E7C0-4716-8AEE-03DF34A44527}"/>
    <hyperlink ref="D184" location="Punten!ZY582" display="UCI-78" xr:uid="{0148E8EF-0223-485C-BE7C-E5E2049A74B7}"/>
    <hyperlink ref="D199" location="Punten!AAH582" display="UCI-79" xr:uid="{2ECA9F20-9789-4CB0-91B2-8D79E1861E9C}"/>
    <hyperlink ref="D130" location="Punten!AAQ582" display="UCI-80" xr:uid="{FDD7F8A6-6C4A-484C-AB48-6F7FC5E36339}"/>
    <hyperlink ref="D168" location="Punten!AAZ582" display="UCI-81" xr:uid="{CC8EC00B-7A3B-47EA-A9B6-DBDF95A2B0F8}"/>
    <hyperlink ref="D129" location="Punten!ABR582" display="UCI-83" xr:uid="{1FC306F9-6606-4ACA-9217-A8C23B860522}"/>
    <hyperlink ref="D169" location="Punten!ACA582" display="UCI-84" xr:uid="{00DF48CE-490B-4AD2-86A1-DA0B342C8F08}"/>
    <hyperlink ref="D159" location="Punten!AHO582" display="UCI-100" xr:uid="{97237ADE-B17E-4980-830E-4E69AA4F9464}"/>
    <hyperlink ref="D193:D217" location="Punten!AHO508" display="UCI-100" xr:uid="{2F2E5FF8-8CC5-43C6-8545-B7FF0E3403C9}"/>
    <hyperlink ref="D152" location="Punten!AHX582" display="UCI-101" xr:uid="{88E348B3-601E-4FC9-ACC8-9B4CFAFF2513}"/>
    <hyperlink ref="D208" location="Punten!AIG582" display="UCI-102" xr:uid="{114FFBA0-E3FA-446F-8938-97B03EEE1EC8}"/>
    <hyperlink ref="D164" location="Punten!AIP582" display="UCI-103" xr:uid="{F88A1711-8476-448F-BD98-E283890FB2FF}"/>
    <hyperlink ref="D163" location="Punten!AIY582" display="UCI-104" xr:uid="{121E0A97-4AE1-45FE-BD0C-ECBA6746172A}"/>
    <hyperlink ref="D167" location="Punten!AJH582" display="UCI-105" xr:uid="{3E4EC5C6-5DDC-4187-991E-B49D37E3FDC0}"/>
    <hyperlink ref="D202" location="Punten!AJQ582" display="UCI-106" xr:uid="{1B6BD02F-11B4-45BE-A76B-81F6694E97C7}"/>
    <hyperlink ref="D139" location="Punten!AJZ582" display="UCI-107" xr:uid="{7B2C1CFD-3A95-42D4-BBCB-58EE3ECE5817}"/>
    <hyperlink ref="D204" location="Punten!AKI582" display="UCI-108" xr:uid="{51AB40DF-DBB8-4A9E-B075-794DB72A4CBE}"/>
    <hyperlink ref="D118" location="Punten!AKR582" display="UCI-109" xr:uid="{9DAE24EB-7518-4502-AD7D-B875F2045EF9}"/>
    <hyperlink ref="D141" location="Punten!ALA582" display="UCI-110" xr:uid="{15B32F5E-5524-4B9C-8834-5F26B7272789}"/>
    <hyperlink ref="D158" location="Punten!ALJ582" display="UCI-111" xr:uid="{47B6526C-270B-4E5A-BDB5-79A0AE939E0F}"/>
    <hyperlink ref="D205" location="Punten!ALS582" display="UCI-112" xr:uid="{28FEAB68-460E-485B-99C9-57674AF74EE5}"/>
    <hyperlink ref="D203" location="Punten!AMB582" display="UCI-113" xr:uid="{30DB93F1-A06E-41B7-8454-9659DF1CAA52}"/>
    <hyperlink ref="D195" location="Punten!AMK582" display="UCI-114" xr:uid="{AADA39E1-F1BE-4E51-98F1-13DCEA8FA73A}"/>
    <hyperlink ref="D133" location="Punten!AMT582" display="UCI-115" xr:uid="{ADCFBBCA-477D-4F66-9D1D-4421AADD9486}"/>
    <hyperlink ref="D176" location="Punten!ANC582" display="UCI-116" xr:uid="{D3D3E601-F4B1-4319-8782-223A2FF302E0}"/>
    <hyperlink ref="D207" location="Punten!ANL582" display="UCI-117" xr:uid="{BF2B34A5-9BC7-485F-9ABA-BDC54084175E}"/>
    <hyperlink ref="D126" location="Punten!ANU582" display="UCI-118" xr:uid="{1202C4AF-A21B-41F1-AA1B-7656A2A145AF}"/>
    <hyperlink ref="D209" location="Punten!AOD582" display="UCI-119" xr:uid="{CDD56F18-33C4-4CDB-A8C2-BBD5A77D4CE7}"/>
    <hyperlink ref="D142" location="Punten!AOM582" display="UCI-120" xr:uid="{5E9C4976-1D8F-4FBC-A2B5-A808D228AA7A}"/>
    <hyperlink ref="D153" location="Punten!AOV582" display="UCI-121" xr:uid="{126C75AB-3F01-4A26-9763-000C6E1C8F59}"/>
    <hyperlink ref="D210" location="Punten!APE582" display="UCI-122" xr:uid="{55F439CD-365B-4779-8255-CBF8FDE2D65B}"/>
    <hyperlink ref="D128" location="Punten!APN582" display="UCI-123" xr:uid="{211161BB-DB9E-4416-8648-49C008A0EFC4}"/>
    <hyperlink ref="D161" location="Punten!APW582" display="UCI-124" xr:uid="{BB2B48F0-8E80-488B-A5BD-47EC90D38F18}"/>
    <hyperlink ref="D137" location="Punten!AQF582" display="UCI-125" xr:uid="{0F8073E8-DF14-4349-BED0-B8BEDF16100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08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5517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790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800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1647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762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753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1653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749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733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1662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1644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746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1661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2006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783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779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744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3371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2008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757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3377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771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778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796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734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1660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1656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764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2001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2027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1659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2021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3361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763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1788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3381</v>
      </c>
      <c r="D68" s="1"/>
      <c r="E68" s="1">
        <v>2</v>
      </c>
      <c r="F68" s="1"/>
      <c r="H68" s="1">
        <f t="shared" ref="H68:H99" si="2">SUM(D68:G68)</f>
        <v>2</v>
      </c>
      <c r="P68" s="60"/>
      <c r="R68" s="137"/>
    </row>
    <row r="69" spans="1:18" ht="15">
      <c r="A69" t="s">
        <v>2005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1654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3378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728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748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738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2051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2002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2016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1655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2048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3379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1658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2007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769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788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2022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1645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2025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782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1140</v>
      </c>
      <c r="E102" s="124" t="s">
        <v>1145</v>
      </c>
      <c r="J102" s="124" t="s">
        <v>1146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800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1647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1653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746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749</v>
      </c>
      <c r="C111" s="1">
        <v>5</v>
      </c>
      <c r="E111" t="s">
        <v>790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1644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762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1661</v>
      </c>
      <c r="C117" s="1">
        <v>4</v>
      </c>
      <c r="E117" t="s">
        <v>37</v>
      </c>
      <c r="H117" s="1">
        <v>5</v>
      </c>
      <c r="J117" t="s">
        <v>1662</v>
      </c>
      <c r="M117" s="1">
        <v>5</v>
      </c>
    </row>
    <row r="118" spans="1:18">
      <c r="A118" t="s">
        <v>790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2006</v>
      </c>
      <c r="C119" s="1">
        <v>4</v>
      </c>
      <c r="E119" t="s">
        <v>753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771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3377</v>
      </c>
      <c r="H122" s="1">
        <v>4</v>
      </c>
      <c r="J122" t="s">
        <v>764</v>
      </c>
      <c r="M122" s="1">
        <v>3</v>
      </c>
    </row>
    <row r="123" spans="1:18">
      <c r="A123" t="s">
        <v>783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744</v>
      </c>
      <c r="C124" s="1">
        <v>3</v>
      </c>
      <c r="E124" t="s">
        <v>733</v>
      </c>
      <c r="H124" s="1">
        <v>4</v>
      </c>
      <c r="J124" t="s">
        <v>9</v>
      </c>
      <c r="M124" s="1">
        <v>2</v>
      </c>
    </row>
    <row r="125" spans="1:18">
      <c r="A125" t="s">
        <v>779</v>
      </c>
      <c r="C125" s="1">
        <v>3</v>
      </c>
      <c r="E125" t="s">
        <v>33</v>
      </c>
      <c r="H125" s="1">
        <v>4</v>
      </c>
      <c r="J125" t="s">
        <v>734</v>
      </c>
      <c r="M125" s="1">
        <v>2</v>
      </c>
    </row>
    <row r="126" spans="1:18">
      <c r="A126" t="s">
        <v>3371</v>
      </c>
      <c r="C126" s="1">
        <v>3</v>
      </c>
      <c r="E126" t="s">
        <v>6</v>
      </c>
      <c r="H126" s="1">
        <v>3</v>
      </c>
      <c r="J126" t="s">
        <v>738</v>
      </c>
      <c r="M126" s="1">
        <v>2</v>
      </c>
    </row>
    <row r="127" spans="1:18">
      <c r="A127" t="s">
        <v>2008</v>
      </c>
      <c r="C127" s="1">
        <v>2</v>
      </c>
      <c r="E127" t="s">
        <v>153</v>
      </c>
      <c r="H127" s="1">
        <v>3</v>
      </c>
      <c r="J127" t="s">
        <v>1660</v>
      </c>
      <c r="M127" s="1">
        <v>2</v>
      </c>
    </row>
    <row r="128" spans="1:18">
      <c r="A128" t="s">
        <v>178</v>
      </c>
      <c r="C128" s="1">
        <v>2</v>
      </c>
      <c r="E128" t="s">
        <v>1656</v>
      </c>
      <c r="H128" s="1">
        <v>3</v>
      </c>
      <c r="J128" t="s">
        <v>779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749</v>
      </c>
      <c r="M129" s="1">
        <v>2</v>
      </c>
    </row>
    <row r="130" spans="1:13">
      <c r="A130" t="s">
        <v>762</v>
      </c>
      <c r="C130" s="1">
        <v>2</v>
      </c>
      <c r="E130" t="s">
        <v>1657</v>
      </c>
      <c r="H130" s="1">
        <v>2</v>
      </c>
      <c r="J130" t="s">
        <v>158</v>
      </c>
      <c r="M130" s="1">
        <v>2</v>
      </c>
    </row>
    <row r="131" spans="1:13">
      <c r="A131" t="s">
        <v>778</v>
      </c>
      <c r="C131" s="1">
        <v>2</v>
      </c>
      <c r="E131" t="s">
        <v>3381</v>
      </c>
      <c r="H131" s="1">
        <v>2</v>
      </c>
      <c r="J131" t="s">
        <v>733</v>
      </c>
      <c r="M131" s="1">
        <v>2</v>
      </c>
    </row>
    <row r="132" spans="1:13">
      <c r="A132" t="s">
        <v>142</v>
      </c>
      <c r="C132" s="1">
        <v>2</v>
      </c>
      <c r="E132" t="s">
        <v>2005</v>
      </c>
      <c r="H132" s="1">
        <v>2</v>
      </c>
      <c r="J132" t="s">
        <v>35</v>
      </c>
      <c r="M132" s="1">
        <v>2</v>
      </c>
    </row>
    <row r="133" spans="1:13">
      <c r="A133" t="s">
        <v>2027</v>
      </c>
      <c r="C133" s="1">
        <v>2</v>
      </c>
      <c r="E133" t="s">
        <v>757</v>
      </c>
      <c r="H133" s="1">
        <v>2</v>
      </c>
      <c r="J133" t="s">
        <v>2008</v>
      </c>
      <c r="M133" s="1">
        <v>1</v>
      </c>
    </row>
    <row r="134" spans="1:13">
      <c r="A134" t="s">
        <v>35</v>
      </c>
      <c r="C134" s="1">
        <v>2</v>
      </c>
      <c r="E134" t="s">
        <v>796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1653</v>
      </c>
      <c r="M135" s="1">
        <v>1</v>
      </c>
    </row>
    <row r="136" spans="1:13">
      <c r="A136" t="s">
        <v>39</v>
      </c>
      <c r="C136" s="1">
        <v>2</v>
      </c>
      <c r="E136" t="s">
        <v>1654</v>
      </c>
      <c r="H136" s="1">
        <v>2</v>
      </c>
      <c r="J136" t="s">
        <v>6</v>
      </c>
      <c r="M136" s="1">
        <v>1</v>
      </c>
    </row>
    <row r="137" spans="1:13">
      <c r="A137" t="s">
        <v>1659</v>
      </c>
      <c r="C137" s="1">
        <v>2</v>
      </c>
      <c r="E137" t="s">
        <v>3378</v>
      </c>
      <c r="H137" s="1">
        <v>2</v>
      </c>
      <c r="J137" t="s">
        <v>153</v>
      </c>
      <c r="M137" s="1">
        <v>1</v>
      </c>
    </row>
    <row r="138" spans="1:13">
      <c r="A138" t="s">
        <v>753</v>
      </c>
      <c r="C138" s="1">
        <v>2</v>
      </c>
      <c r="E138" t="s">
        <v>2008</v>
      </c>
      <c r="H138" s="1">
        <v>1</v>
      </c>
      <c r="J138" t="s">
        <v>728</v>
      </c>
      <c r="M138" s="1">
        <v>1</v>
      </c>
    </row>
    <row r="139" spans="1:13">
      <c r="A139" t="s">
        <v>2001</v>
      </c>
      <c r="C139" s="1">
        <v>2</v>
      </c>
      <c r="E139" t="s">
        <v>156</v>
      </c>
      <c r="H139" s="1">
        <v>1</v>
      </c>
      <c r="J139" t="s">
        <v>783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1653</v>
      </c>
      <c r="C141" s="1">
        <v>1</v>
      </c>
      <c r="E141" t="s">
        <v>2007</v>
      </c>
      <c r="H141" s="1">
        <v>1</v>
      </c>
      <c r="J141" t="s">
        <v>757</v>
      </c>
      <c r="M141" s="1">
        <v>1</v>
      </c>
    </row>
    <row r="142" spans="1:13">
      <c r="A142" t="s">
        <v>6</v>
      </c>
      <c r="C142" s="1">
        <v>1</v>
      </c>
      <c r="E142" t="s">
        <v>2021</v>
      </c>
      <c r="H142" s="1">
        <v>1</v>
      </c>
      <c r="J142" t="s">
        <v>19</v>
      </c>
      <c r="M142" s="1">
        <v>1</v>
      </c>
    </row>
    <row r="143" spans="1:13">
      <c r="A143" t="s">
        <v>2002</v>
      </c>
      <c r="C143" s="1">
        <v>1</v>
      </c>
      <c r="E143" t="s">
        <v>769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1644</v>
      </c>
      <c r="M144" s="1">
        <v>1</v>
      </c>
    </row>
    <row r="145" spans="1:13">
      <c r="A145" t="s">
        <v>734</v>
      </c>
      <c r="C145" s="1">
        <v>1</v>
      </c>
      <c r="E145" t="s">
        <v>788</v>
      </c>
      <c r="H145" s="1">
        <v>1</v>
      </c>
      <c r="J145" t="s">
        <v>762</v>
      </c>
      <c r="M145" s="1">
        <v>1</v>
      </c>
    </row>
    <row r="146" spans="1:13">
      <c r="A146" t="s">
        <v>15</v>
      </c>
      <c r="C146" s="1">
        <v>1</v>
      </c>
      <c r="E146" t="s">
        <v>2022</v>
      </c>
      <c r="H146" s="1">
        <v>1</v>
      </c>
      <c r="J146" t="s">
        <v>1661</v>
      </c>
      <c r="M146" s="1">
        <v>1</v>
      </c>
    </row>
    <row r="147" spans="1:13">
      <c r="A147" t="s">
        <v>757</v>
      </c>
      <c r="C147" s="1">
        <v>1</v>
      </c>
      <c r="E147" t="s">
        <v>728</v>
      </c>
      <c r="H147" s="1">
        <v>1</v>
      </c>
      <c r="J147" t="s">
        <v>142</v>
      </c>
      <c r="M147" s="1">
        <v>1</v>
      </c>
    </row>
    <row r="148" spans="1:13">
      <c r="A148" t="s">
        <v>796</v>
      </c>
      <c r="C148" s="1">
        <v>1</v>
      </c>
      <c r="E148" t="s">
        <v>783</v>
      </c>
      <c r="H148" s="1">
        <v>1</v>
      </c>
      <c r="J148" t="s">
        <v>748</v>
      </c>
      <c r="M148" s="1">
        <v>1</v>
      </c>
    </row>
    <row r="149" spans="1:13">
      <c r="A149" t="s">
        <v>763</v>
      </c>
      <c r="C149" s="1">
        <v>1</v>
      </c>
      <c r="E149" t="s">
        <v>13</v>
      </c>
      <c r="H149" s="1">
        <v>1</v>
      </c>
      <c r="J149" t="s">
        <v>790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744</v>
      </c>
      <c r="H151" s="1">
        <v>1</v>
      </c>
      <c r="J151" t="s">
        <v>753</v>
      </c>
      <c r="M151" s="1">
        <v>1</v>
      </c>
    </row>
    <row r="152" spans="1:13">
      <c r="A152" t="s">
        <v>1660</v>
      </c>
      <c r="C152" s="1">
        <v>1</v>
      </c>
      <c r="E152" t="s">
        <v>800</v>
      </c>
      <c r="H152" s="1">
        <v>1</v>
      </c>
      <c r="J152" t="s">
        <v>2006</v>
      </c>
      <c r="M152" s="1">
        <v>1</v>
      </c>
    </row>
    <row r="153" spans="1:13">
      <c r="A153" t="s">
        <v>2048</v>
      </c>
      <c r="C153" s="1">
        <v>1</v>
      </c>
      <c r="E153" t="s">
        <v>3361</v>
      </c>
      <c r="H153" s="1">
        <v>1</v>
      </c>
    </row>
    <row r="154" spans="1:13">
      <c r="A154" t="s">
        <v>158</v>
      </c>
      <c r="C154" s="1">
        <v>1</v>
      </c>
      <c r="E154" t="s">
        <v>1645</v>
      </c>
      <c r="H154" s="1">
        <v>1</v>
      </c>
      <c r="M154" s="10">
        <f>SUM(M104:M152)</f>
        <v>158</v>
      </c>
    </row>
    <row r="155" spans="1:13">
      <c r="A155" t="s">
        <v>733</v>
      </c>
      <c r="C155" s="1">
        <v>1</v>
      </c>
      <c r="E155" t="s">
        <v>3371</v>
      </c>
      <c r="H155" s="1">
        <v>1</v>
      </c>
    </row>
    <row r="156" spans="1:13">
      <c r="A156" t="s">
        <v>755</v>
      </c>
      <c r="C156" s="1">
        <v>1</v>
      </c>
      <c r="E156" t="s">
        <v>2025</v>
      </c>
      <c r="H156" s="1">
        <v>1</v>
      </c>
    </row>
    <row r="157" spans="1:13">
      <c r="A157" t="s">
        <v>1662</v>
      </c>
      <c r="C157" s="1">
        <v>1</v>
      </c>
      <c r="E157" t="s">
        <v>763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1658</v>
      </c>
      <c r="C159" s="1">
        <v>1</v>
      </c>
      <c r="E159" t="s">
        <v>778</v>
      </c>
      <c r="H159" s="1">
        <v>1</v>
      </c>
    </row>
    <row r="160" spans="1:13">
      <c r="A160" t="s">
        <v>2051</v>
      </c>
      <c r="C160" s="1">
        <v>1</v>
      </c>
      <c r="E160" t="s">
        <v>142</v>
      </c>
      <c r="H160" s="1">
        <v>1</v>
      </c>
    </row>
    <row r="161" spans="1:8">
      <c r="A161" t="s">
        <v>3361</v>
      </c>
      <c r="C161" s="1">
        <v>1</v>
      </c>
      <c r="E161" t="s">
        <v>748</v>
      </c>
      <c r="H161" s="1">
        <v>1</v>
      </c>
    </row>
    <row r="162" spans="1:8">
      <c r="A162" t="s">
        <v>3379</v>
      </c>
      <c r="C162" s="1">
        <v>1</v>
      </c>
      <c r="E162" t="s">
        <v>755</v>
      </c>
      <c r="H162" s="1">
        <v>1</v>
      </c>
    </row>
    <row r="163" spans="1:8">
      <c r="A163" t="s">
        <v>2016</v>
      </c>
      <c r="C163" s="1">
        <v>1</v>
      </c>
      <c r="E163" t="s">
        <v>782</v>
      </c>
      <c r="H163" s="1">
        <v>1</v>
      </c>
    </row>
    <row r="164" spans="1:8">
      <c r="A164" t="s">
        <v>2021</v>
      </c>
      <c r="C164" s="1">
        <v>1</v>
      </c>
      <c r="E164" t="s">
        <v>1662</v>
      </c>
      <c r="H164" s="1">
        <v>1</v>
      </c>
    </row>
    <row r="165" spans="1:8">
      <c r="A165" t="s">
        <v>1655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1945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2503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2501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2500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2006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2503</v>
      </c>
      <c r="N191" s="75">
        <v>28749.500000000004</v>
      </c>
      <c r="O191" s="243" t="s">
        <v>3</v>
      </c>
      <c r="P191" s="387" t="s">
        <v>2004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2016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2007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2009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2000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2502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2008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2005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2002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2001</v>
      </c>
      <c r="Q211" s="3"/>
      <c r="S211" s="75">
        <v>21249.95</v>
      </c>
    </row>
    <row r="212" spans="1:25" ht="15.75">
      <c r="A212" s="39" t="s">
        <v>2508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3144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1829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2155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2025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2016</v>
      </c>
      <c r="R220" s="247"/>
      <c r="S220" s="152"/>
      <c r="T220" s="75">
        <v>27538.399999999991</v>
      </c>
      <c r="U220" s="243" t="s">
        <v>3</v>
      </c>
      <c r="V220" s="387" t="s">
        <v>2021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397"/>
      <c r="I221" s="155"/>
      <c r="J221" s="251">
        <v>29623.350000000006</v>
      </c>
      <c r="K221" s="249" t="s">
        <v>5</v>
      </c>
      <c r="L221" s="161" t="s">
        <v>2004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0" t="s">
        <v>4493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2006</v>
      </c>
      <c r="M222" s="39"/>
      <c r="O222" s="75">
        <v>27849.750000000011</v>
      </c>
      <c r="P222" s="243" t="s">
        <v>7</v>
      </c>
      <c r="Q222" s="41" t="s">
        <v>2000</v>
      </c>
      <c r="R222" s="40"/>
      <c r="S222" s="39"/>
      <c r="T222" s="373">
        <v>25952.099999999988</v>
      </c>
      <c r="U222" s="243" t="s">
        <v>7</v>
      </c>
      <c r="V222" s="41" t="s">
        <v>2027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2023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2026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2028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2007</v>
      </c>
      <c r="R226" s="40"/>
      <c r="S226" s="39"/>
      <c r="T226" s="75">
        <v>24022.300000000003</v>
      </c>
      <c r="U226" s="243" t="s">
        <v>14</v>
      </c>
      <c r="V226" s="41" t="s">
        <v>2048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2022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2008</v>
      </c>
      <c r="R228" s="40"/>
      <c r="S228" s="39"/>
      <c r="T228" s="75">
        <v>23432.200000000008</v>
      </c>
      <c r="U228" s="243" t="s">
        <v>18</v>
      </c>
      <c r="V228" s="41" t="s">
        <v>2051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2050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2009</v>
      </c>
      <c r="R230" s="40"/>
      <c r="S230" s="39"/>
      <c r="T230" s="75">
        <v>22486.400000000001</v>
      </c>
      <c r="U230" s="243" t="s">
        <v>22</v>
      </c>
      <c r="V230" s="41" t="s">
        <v>2024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6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2005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2101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2098</v>
      </c>
      <c r="H234" s="250"/>
      <c r="I234" s="39"/>
      <c r="J234" s="75">
        <v>0</v>
      </c>
      <c r="K234" s="243" t="s">
        <v>30</v>
      </c>
      <c r="L234" s="150" t="s">
        <v>2100</v>
      </c>
      <c r="M234" s="39"/>
      <c r="O234" s="75">
        <v>0</v>
      </c>
      <c r="P234" s="245" t="s">
        <v>30</v>
      </c>
      <c r="Q234" s="445" t="s">
        <v>2001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2097</v>
      </c>
      <c r="H235" s="250"/>
      <c r="I235" s="39"/>
      <c r="J235" s="75">
        <v>0</v>
      </c>
      <c r="K235" s="243" t="s">
        <v>32</v>
      </c>
      <c r="L235" s="150" t="s">
        <v>2099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3143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4141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2756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3374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2008</v>
      </c>
      <c r="E252" s="42"/>
      <c r="F252" s="42"/>
      <c r="G252" s="42"/>
      <c r="H252" s="42"/>
      <c r="I252" s="42"/>
      <c r="J252" s="42"/>
      <c r="K252" s="42"/>
      <c r="L252" s="3" t="s">
        <v>1980</v>
      </c>
      <c r="M252" s="3" t="s">
        <v>1974</v>
      </c>
      <c r="P252" t="s">
        <v>2757</v>
      </c>
    </row>
    <row r="253" spans="1:19" ht="16.5">
      <c r="A253" s="42"/>
      <c r="B253" s="446" t="s">
        <v>1657</v>
      </c>
      <c r="E253" s="42"/>
      <c r="F253" s="42"/>
      <c r="G253" s="42"/>
      <c r="H253" s="42"/>
      <c r="I253" s="42"/>
      <c r="J253" s="42"/>
      <c r="K253" s="3" t="s">
        <v>1977</v>
      </c>
      <c r="L253" s="3" t="s">
        <v>1976</v>
      </c>
      <c r="M253" s="3" t="s">
        <v>1973</v>
      </c>
      <c r="P253" t="s">
        <v>2758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1946</v>
      </c>
      <c r="L254" s="3" t="s">
        <v>1961</v>
      </c>
      <c r="M254" s="3" t="s">
        <v>1951</v>
      </c>
      <c r="P254" t="s">
        <v>2759</v>
      </c>
    </row>
    <row r="255" spans="1:19" ht="16.5">
      <c r="A255" s="42"/>
      <c r="B255" s="190" t="s">
        <v>2001</v>
      </c>
      <c r="E255" s="42"/>
      <c r="F255" s="42"/>
      <c r="G255" s="42"/>
      <c r="H255" s="42"/>
      <c r="I255" s="42"/>
      <c r="J255" s="42"/>
      <c r="K255" s="42"/>
      <c r="L255" s="3" t="s">
        <v>2506</v>
      </c>
      <c r="M255" s="3" t="s">
        <v>1980</v>
      </c>
      <c r="P255" t="s">
        <v>2760</v>
      </c>
    </row>
    <row r="256" spans="1:19" ht="16.5">
      <c r="A256" s="42"/>
      <c r="B256" s="446" t="s">
        <v>1652</v>
      </c>
      <c r="E256" s="42"/>
      <c r="F256" s="42"/>
      <c r="G256" s="42"/>
      <c r="H256" s="42"/>
      <c r="I256" s="42"/>
      <c r="J256" s="42"/>
      <c r="K256" s="3" t="s">
        <v>1973</v>
      </c>
      <c r="L256" s="3" t="s">
        <v>1979</v>
      </c>
      <c r="M256" s="181" t="s">
        <v>1966</v>
      </c>
      <c r="P256" t="s">
        <v>2761</v>
      </c>
    </row>
    <row r="257" spans="1:16" ht="16.5">
      <c r="A257" s="42"/>
      <c r="B257" s="446" t="s">
        <v>1647</v>
      </c>
      <c r="E257" s="42"/>
      <c r="F257" s="42"/>
      <c r="G257" s="42"/>
      <c r="H257" s="42"/>
      <c r="I257" s="42"/>
      <c r="J257" s="42"/>
      <c r="K257" s="181" t="s">
        <v>1966</v>
      </c>
      <c r="L257" s="181" t="s">
        <v>1958</v>
      </c>
      <c r="M257" s="181" t="s">
        <v>1599</v>
      </c>
      <c r="P257" t="s">
        <v>2762</v>
      </c>
    </row>
    <row r="258" spans="1:16" ht="16.5">
      <c r="A258" s="42"/>
      <c r="B258" s="481" t="s">
        <v>3363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2763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1947</v>
      </c>
      <c r="L259" s="3" t="s">
        <v>2505</v>
      </c>
      <c r="M259" s="216" t="s">
        <v>1981</v>
      </c>
      <c r="P259" t="s">
        <v>2764</v>
      </c>
    </row>
    <row r="260" spans="1:16" ht="16.5">
      <c r="A260" s="42"/>
      <c r="B260" s="190" t="s">
        <v>2007</v>
      </c>
      <c r="E260" s="42"/>
      <c r="F260" s="42"/>
      <c r="G260" s="42"/>
      <c r="H260" s="42"/>
      <c r="I260" s="42"/>
      <c r="J260" s="42"/>
      <c r="K260" s="42"/>
      <c r="L260" s="3" t="s">
        <v>1971</v>
      </c>
      <c r="M260" s="3" t="s">
        <v>1972</v>
      </c>
      <c r="N260" s="42"/>
      <c r="P260" t="s">
        <v>3142</v>
      </c>
    </row>
    <row r="261" spans="1:16" ht="16.5">
      <c r="A261" s="42"/>
      <c r="B261" s="448" t="s">
        <v>2021</v>
      </c>
      <c r="E261" s="42"/>
      <c r="F261" s="42"/>
      <c r="G261" s="42"/>
      <c r="H261" s="42"/>
      <c r="I261" s="42"/>
      <c r="J261" s="42"/>
      <c r="K261" s="42"/>
      <c r="L261" s="42"/>
      <c r="M261" s="181" t="s">
        <v>4130</v>
      </c>
    </row>
    <row r="262" spans="1:16" ht="16.5">
      <c r="A262" s="42"/>
      <c r="B262" s="481" t="s">
        <v>3382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1948</v>
      </c>
      <c r="L264" s="216" t="s">
        <v>1947</v>
      </c>
      <c r="M264" s="42"/>
      <c r="N264" s="42"/>
    </row>
    <row r="265" spans="1:16" ht="16.5">
      <c r="A265" s="42"/>
      <c r="B265" s="447" t="s">
        <v>1653</v>
      </c>
      <c r="E265" s="42"/>
      <c r="F265" s="42"/>
      <c r="G265" s="42"/>
      <c r="H265" s="42"/>
      <c r="I265" s="42"/>
      <c r="J265" s="42"/>
      <c r="K265" s="181" t="s">
        <v>1967</v>
      </c>
      <c r="L265" s="181" t="s">
        <v>1960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1949</v>
      </c>
      <c r="L266" s="216" t="s">
        <v>1586</v>
      </c>
      <c r="M266" s="3" t="s">
        <v>1964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1951</v>
      </c>
      <c r="L267" s="216" t="s">
        <v>1959</v>
      </c>
      <c r="M267" s="42"/>
      <c r="N267" s="42"/>
    </row>
    <row r="268" spans="1:16" ht="16.5">
      <c r="A268" s="42"/>
      <c r="B268" s="448" t="s">
        <v>2051</v>
      </c>
      <c r="E268" s="42"/>
      <c r="F268" s="42"/>
      <c r="G268" s="42"/>
      <c r="H268" s="42"/>
      <c r="I268" s="42"/>
      <c r="J268" s="42"/>
      <c r="K268" s="42"/>
      <c r="L268" s="42"/>
      <c r="M268" s="3" t="s">
        <v>4138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1950</v>
      </c>
      <c r="L269" s="3" t="s">
        <v>1973</v>
      </c>
      <c r="M269" s="3" t="s">
        <v>1975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2004</v>
      </c>
      <c r="E271" s="42"/>
      <c r="F271" s="42"/>
      <c r="G271" s="42"/>
      <c r="H271" s="42"/>
      <c r="I271" s="42"/>
      <c r="J271" s="42"/>
      <c r="K271" s="42"/>
      <c r="L271" s="181" t="s">
        <v>1956</v>
      </c>
      <c r="M271" s="181" t="s">
        <v>1949</v>
      </c>
    </row>
    <row r="272" spans="1:16" ht="16.5">
      <c r="A272" s="42"/>
      <c r="B272" s="481" t="s">
        <v>3364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48" t="s">
        <v>2022</v>
      </c>
      <c r="E274" s="42"/>
      <c r="F274" s="42"/>
      <c r="G274" s="42"/>
      <c r="H274" s="42"/>
      <c r="I274" s="42"/>
      <c r="J274" s="42"/>
      <c r="K274" s="42"/>
      <c r="L274" s="42"/>
      <c r="M274" s="3" t="s">
        <v>4137</v>
      </c>
    </row>
    <row r="275" spans="1:16" ht="16.5">
      <c r="A275" s="42"/>
      <c r="B275" s="481" t="s">
        <v>3367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3381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2002</v>
      </c>
      <c r="E277" s="42"/>
      <c r="F277" s="42"/>
      <c r="G277" s="42"/>
      <c r="H277" s="42"/>
      <c r="I277" s="42"/>
      <c r="J277" s="42"/>
      <c r="K277" s="42"/>
      <c r="L277" s="3" t="s">
        <v>1982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2016</v>
      </c>
      <c r="E280" s="42"/>
      <c r="F280" s="42"/>
      <c r="G280" s="42"/>
      <c r="H280" s="42"/>
      <c r="I280" s="42"/>
      <c r="J280" s="42"/>
      <c r="K280" s="42"/>
      <c r="L280" s="3" t="s">
        <v>1970</v>
      </c>
      <c r="M280" s="181" t="s">
        <v>1956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1" t="s">
        <v>3365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2023</v>
      </c>
      <c r="E283" s="42"/>
      <c r="F283" s="42"/>
      <c r="G283" s="42"/>
      <c r="H283" s="42"/>
      <c r="I283" s="42"/>
      <c r="J283" s="42"/>
      <c r="K283" s="42"/>
      <c r="L283" s="42"/>
      <c r="M283" s="3" t="s">
        <v>4133</v>
      </c>
    </row>
    <row r="284" spans="1:16" ht="16.5">
      <c r="A284" s="42"/>
      <c r="B284" s="446" t="s">
        <v>1655</v>
      </c>
      <c r="E284" s="42"/>
      <c r="F284" s="42"/>
      <c r="G284" s="42"/>
      <c r="H284" s="42"/>
      <c r="I284" s="42"/>
      <c r="J284" s="42"/>
      <c r="K284" s="3" t="s">
        <v>1974</v>
      </c>
      <c r="L284" s="3" t="s">
        <v>1974</v>
      </c>
      <c r="M284" s="181" t="s">
        <v>1967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1951</v>
      </c>
      <c r="M285" s="216" t="s">
        <v>1959</v>
      </c>
    </row>
    <row r="286" spans="1:16" ht="16.5">
      <c r="A286" s="42"/>
      <c r="B286" s="190" t="s">
        <v>2009</v>
      </c>
      <c r="E286" s="42"/>
      <c r="F286" s="42"/>
      <c r="G286" s="42"/>
      <c r="H286" s="42"/>
      <c r="I286" s="42"/>
      <c r="J286" s="42"/>
      <c r="K286" s="42"/>
      <c r="L286" s="3" t="s">
        <v>1972</v>
      </c>
      <c r="M286" s="3" t="s">
        <v>1976</v>
      </c>
    </row>
    <row r="287" spans="1:16" ht="16.5">
      <c r="A287" s="42"/>
      <c r="B287" s="481" t="s">
        <v>3375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1952</v>
      </c>
      <c r="L289" s="3" t="s">
        <v>1952</v>
      </c>
      <c r="M289" s="3" t="s">
        <v>1957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1953</v>
      </c>
      <c r="L290" s="3" t="s">
        <v>1964</v>
      </c>
      <c r="M290" s="3" t="s">
        <v>1948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1954</v>
      </c>
      <c r="L292" s="3" t="s">
        <v>1602</v>
      </c>
      <c r="M292" s="3" t="s">
        <v>1589</v>
      </c>
    </row>
    <row r="293" spans="1:16" ht="16.5">
      <c r="A293" s="42"/>
      <c r="B293" s="481" t="s">
        <v>3390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2005</v>
      </c>
      <c r="E294" s="42"/>
      <c r="F294" s="42"/>
      <c r="G294" s="42"/>
      <c r="H294" s="42"/>
      <c r="I294" s="42"/>
      <c r="J294" s="42"/>
      <c r="K294" s="42"/>
      <c r="L294" s="3" t="s">
        <v>1981</v>
      </c>
      <c r="M294" s="3" t="s">
        <v>1978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1954</v>
      </c>
    </row>
    <row r="299" spans="1:16" ht="16.5">
      <c r="A299" s="42"/>
      <c r="B299" s="481" t="s">
        <v>3369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1955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1" t="s">
        <v>3394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3372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1956</v>
      </c>
      <c r="L304" s="216" t="s">
        <v>1950</v>
      </c>
      <c r="M304" s="42"/>
      <c r="N304" s="42"/>
    </row>
    <row r="305" spans="1:16" ht="16.5">
      <c r="A305" s="42"/>
      <c r="B305" s="446" t="s">
        <v>1643</v>
      </c>
      <c r="E305" s="42"/>
      <c r="F305" s="42"/>
      <c r="G305" s="42"/>
      <c r="H305" s="42"/>
      <c r="I305" s="42"/>
      <c r="J305" s="42"/>
      <c r="K305" s="3" t="s">
        <v>1983</v>
      </c>
      <c r="L305" s="3" t="s">
        <v>2504</v>
      </c>
      <c r="M305" s="3" t="s">
        <v>1979</v>
      </c>
    </row>
    <row r="306" spans="1:16" ht="16.5">
      <c r="A306" s="42"/>
      <c r="B306" s="481" t="s">
        <v>3368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48"/>
    </row>
    <row r="308" spans="1:16" ht="16.5">
      <c r="A308" s="42"/>
      <c r="B308" s="448" t="s">
        <v>4493</v>
      </c>
      <c r="E308" s="42"/>
      <c r="F308" s="42"/>
      <c r="G308" s="42"/>
      <c r="H308" s="42"/>
      <c r="I308" s="42"/>
      <c r="J308" s="42"/>
      <c r="K308" s="42"/>
      <c r="L308" s="42"/>
      <c r="M308" s="181" t="s">
        <v>4131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48" t="s">
        <v>3361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2024</v>
      </c>
      <c r="E313" s="42"/>
      <c r="F313" s="42"/>
      <c r="G313" s="42"/>
      <c r="H313" s="42"/>
      <c r="I313" s="42"/>
      <c r="J313" s="42"/>
      <c r="K313" s="42"/>
      <c r="L313" s="42"/>
      <c r="M313" s="3" t="s">
        <v>4140</v>
      </c>
      <c r="P313" s="481"/>
    </row>
    <row r="314" spans="1:16" ht="16.5">
      <c r="A314" s="42"/>
      <c r="B314" s="446" t="s">
        <v>1645</v>
      </c>
      <c r="E314" s="42"/>
      <c r="F314" s="42"/>
      <c r="G314" s="42"/>
      <c r="H314" s="42"/>
      <c r="I314" s="42"/>
      <c r="J314" s="42"/>
      <c r="K314" s="3" t="s">
        <v>1976</v>
      </c>
      <c r="L314" s="3" t="s">
        <v>1978</v>
      </c>
      <c r="M314" s="42"/>
      <c r="N314" s="42"/>
    </row>
    <row r="315" spans="1:16" ht="16.5">
      <c r="A315" s="42"/>
      <c r="B315" s="481" t="s">
        <v>3371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2025</v>
      </c>
      <c r="E316" s="42"/>
      <c r="F316" s="42"/>
      <c r="G316" s="42"/>
      <c r="H316" s="42"/>
      <c r="I316" s="42"/>
      <c r="J316" s="42"/>
      <c r="K316" s="42"/>
      <c r="L316" s="42"/>
      <c r="M316" s="181" t="s">
        <v>4129</v>
      </c>
    </row>
    <row r="317" spans="1:16" ht="16.5">
      <c r="A317" s="42"/>
      <c r="B317" s="447" t="s">
        <v>1644</v>
      </c>
      <c r="E317" s="42"/>
      <c r="F317" s="42"/>
      <c r="G317" s="42"/>
      <c r="H317" s="42"/>
      <c r="I317" s="42"/>
      <c r="J317" s="42"/>
      <c r="K317" s="3" t="s">
        <v>1979</v>
      </c>
      <c r="L317" s="3" t="s">
        <v>2507</v>
      </c>
      <c r="M317" s="3" t="s">
        <v>1977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1" t="s">
        <v>3370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3377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1957</v>
      </c>
      <c r="L321" s="181" t="s">
        <v>1949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1958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47" t="s">
        <v>1654</v>
      </c>
      <c r="E325" s="42"/>
      <c r="F325" s="42"/>
      <c r="G325" s="42"/>
      <c r="H325" s="42"/>
      <c r="I325" s="42"/>
      <c r="J325" s="42"/>
      <c r="K325" s="3" t="s">
        <v>1981</v>
      </c>
      <c r="L325" s="3" t="s">
        <v>1983</v>
      </c>
      <c r="M325" s="3" t="s">
        <v>1969</v>
      </c>
    </row>
    <row r="326" spans="1:14" ht="16.5">
      <c r="A326" s="42"/>
      <c r="B326" s="446" t="s">
        <v>1661</v>
      </c>
      <c r="E326" s="42"/>
      <c r="F326" s="42"/>
      <c r="G326" s="42"/>
      <c r="H326" s="42"/>
      <c r="I326" s="42"/>
      <c r="J326" s="42"/>
      <c r="K326" s="3" t="s">
        <v>1971</v>
      </c>
      <c r="L326" s="181" t="s">
        <v>1965</v>
      </c>
      <c r="M326" s="181" t="s">
        <v>1960</v>
      </c>
    </row>
    <row r="327" spans="1:14" ht="16.5">
      <c r="A327" s="42"/>
      <c r="B327" s="446" t="s">
        <v>1651</v>
      </c>
      <c r="E327" s="42"/>
      <c r="F327" s="42"/>
      <c r="G327" s="42"/>
      <c r="H327" s="42"/>
      <c r="I327" s="42"/>
      <c r="J327" s="42"/>
      <c r="K327" s="3" t="s">
        <v>1978</v>
      </c>
      <c r="L327" s="42"/>
      <c r="M327" s="42"/>
      <c r="N327" s="42"/>
    </row>
    <row r="328" spans="1:14" ht="16.5">
      <c r="A328" s="42"/>
      <c r="B328" s="446" t="s">
        <v>1656</v>
      </c>
      <c r="E328" s="42"/>
      <c r="F328" s="42"/>
      <c r="G328" s="42"/>
      <c r="H328" s="42"/>
      <c r="I328" s="42"/>
      <c r="J328" s="42"/>
      <c r="K328" s="3" t="s">
        <v>1972</v>
      </c>
      <c r="L328" s="3" t="s">
        <v>1969</v>
      </c>
      <c r="M328" s="3" t="s">
        <v>1971</v>
      </c>
    </row>
    <row r="329" spans="1:14" ht="16.5">
      <c r="A329" s="42"/>
      <c r="B329" s="448" t="s">
        <v>2026</v>
      </c>
      <c r="E329" s="42"/>
      <c r="F329" s="42"/>
      <c r="G329" s="42"/>
      <c r="H329" s="42"/>
      <c r="I329" s="42"/>
      <c r="J329" s="42"/>
      <c r="K329" s="42"/>
      <c r="L329" s="42"/>
      <c r="M329" s="3" t="s">
        <v>4134</v>
      </c>
      <c r="N329" s="42"/>
    </row>
    <row r="330" spans="1:14" ht="16.5">
      <c r="A330" s="42"/>
      <c r="B330" s="446" t="s">
        <v>1650</v>
      </c>
      <c r="E330" s="42"/>
      <c r="F330" s="42"/>
      <c r="G330" s="42"/>
      <c r="H330" s="42"/>
      <c r="I330" s="42"/>
      <c r="J330" s="42"/>
      <c r="K330" s="3" t="s">
        <v>1980</v>
      </c>
      <c r="L330" s="42"/>
      <c r="M330" s="42"/>
      <c r="N330" s="42"/>
    </row>
    <row r="331" spans="1:14" ht="16.5">
      <c r="A331" s="42"/>
      <c r="B331" s="481" t="s">
        <v>3366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1953</v>
      </c>
      <c r="M333" s="3" t="s">
        <v>1952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1" t="s">
        <v>3378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1959</v>
      </c>
      <c r="L337" s="181" t="s">
        <v>1967</v>
      </c>
      <c r="M337" s="3" t="s">
        <v>1963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1946</v>
      </c>
      <c r="M338" s="216" t="s">
        <v>1950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46" t="s">
        <v>1660</v>
      </c>
      <c r="E341" s="42"/>
      <c r="F341" s="42"/>
      <c r="G341" s="42"/>
      <c r="H341" s="42"/>
      <c r="I341" s="42"/>
      <c r="J341" s="42"/>
      <c r="K341" s="3" t="s">
        <v>1968</v>
      </c>
      <c r="L341" s="3" t="s">
        <v>1977</v>
      </c>
      <c r="M341" s="181" t="s">
        <v>1965</v>
      </c>
    </row>
    <row r="342" spans="1:16" ht="16.5">
      <c r="A342" s="42"/>
      <c r="B342" s="481" t="s">
        <v>3393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48" t="s">
        <v>2048</v>
      </c>
      <c r="E344" s="42"/>
      <c r="F344" s="42"/>
      <c r="G344" s="42"/>
      <c r="H344" s="42"/>
      <c r="I344" s="42"/>
      <c r="J344" s="42"/>
      <c r="K344" s="42"/>
      <c r="L344" s="42"/>
      <c r="M344" s="3" t="s">
        <v>4136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48" t="s">
        <v>2050</v>
      </c>
      <c r="E347" s="42"/>
      <c r="F347" s="42"/>
      <c r="G347" s="42"/>
      <c r="H347" s="42"/>
      <c r="I347" s="42"/>
      <c r="J347" s="42"/>
      <c r="K347" s="42"/>
      <c r="L347" s="42"/>
      <c r="M347" s="3" t="s">
        <v>4139</v>
      </c>
    </row>
    <row r="348" spans="1:16" ht="16.5">
      <c r="A348" s="42"/>
      <c r="B348" s="446" t="s">
        <v>1648</v>
      </c>
      <c r="E348" s="42"/>
      <c r="F348" s="42"/>
      <c r="G348" s="42"/>
      <c r="H348" s="42"/>
      <c r="I348" s="42"/>
      <c r="J348" s="42"/>
      <c r="K348" s="3" t="s">
        <v>1982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1955</v>
      </c>
      <c r="N349" s="42"/>
    </row>
    <row r="350" spans="1:16" ht="16.5">
      <c r="A350" s="42"/>
      <c r="B350" s="448" t="s">
        <v>2155</v>
      </c>
      <c r="E350" s="42"/>
      <c r="F350" s="42"/>
      <c r="G350" s="42"/>
      <c r="H350" s="42"/>
      <c r="I350" s="42"/>
      <c r="J350" s="42"/>
      <c r="K350" s="42"/>
      <c r="L350" s="42"/>
      <c r="M350" s="181" t="s">
        <v>4128</v>
      </c>
    </row>
    <row r="351" spans="1:16" ht="16.5">
      <c r="A351" s="42"/>
      <c r="B351" s="481" t="s">
        <v>3373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1960</v>
      </c>
      <c r="L352" s="216" t="s">
        <v>1607</v>
      </c>
      <c r="M352" s="3" t="s">
        <v>1953</v>
      </c>
    </row>
    <row r="353" spans="1:16" ht="16.5">
      <c r="A353" s="42"/>
      <c r="B353" s="448" t="s">
        <v>2027</v>
      </c>
      <c r="E353" s="42"/>
      <c r="F353" s="42"/>
      <c r="G353" s="42"/>
      <c r="H353" s="42"/>
      <c r="I353" s="42"/>
      <c r="J353" s="42"/>
      <c r="K353" s="42"/>
      <c r="L353" s="42"/>
      <c r="M353" s="3" t="s">
        <v>4132</v>
      </c>
      <c r="N353" s="42"/>
      <c r="P353" s="481"/>
    </row>
    <row r="354" spans="1:16" ht="16.5">
      <c r="A354" s="42"/>
      <c r="B354" s="481" t="s">
        <v>3376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2000</v>
      </c>
      <c r="E355" s="42"/>
      <c r="F355" s="42"/>
      <c r="G355" s="42"/>
      <c r="H355" s="42"/>
      <c r="I355" s="42"/>
      <c r="J355" s="42"/>
      <c r="K355" s="42"/>
      <c r="L355" s="3" t="s">
        <v>1975</v>
      </c>
      <c r="M355" s="3" t="s">
        <v>1968</v>
      </c>
      <c r="P355" s="481"/>
    </row>
    <row r="356" spans="1:16" ht="16.5">
      <c r="A356" s="42"/>
      <c r="B356" s="481" t="s">
        <v>3395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1"/>
    </row>
    <row r="359" spans="1:16" ht="16.5">
      <c r="A359" s="42"/>
      <c r="B359" s="481" t="s">
        <v>3379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1961</v>
      </c>
      <c r="L360" s="3" t="s">
        <v>1948</v>
      </c>
      <c r="M360" s="3" t="s">
        <v>1961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1962</v>
      </c>
      <c r="L361" s="3" t="s">
        <v>1963</v>
      </c>
      <c r="M361" s="216" t="s">
        <v>1947</v>
      </c>
      <c r="P361" s="481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46" t="s">
        <v>1676</v>
      </c>
      <c r="E363" s="42"/>
      <c r="F363" s="42"/>
      <c r="G363" s="42"/>
      <c r="H363" s="42"/>
      <c r="I363" s="42"/>
      <c r="J363" s="42"/>
      <c r="K363" s="3" t="s">
        <v>1975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1963</v>
      </c>
      <c r="L364" s="216" t="s">
        <v>1955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1662</v>
      </c>
      <c r="E368" s="42"/>
      <c r="F368" s="42"/>
      <c r="G368" s="42"/>
      <c r="H368" s="42"/>
      <c r="I368" s="42"/>
      <c r="J368" s="42"/>
      <c r="K368" s="181" t="s">
        <v>1965</v>
      </c>
      <c r="L368" s="181" t="s">
        <v>1954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48" t="s">
        <v>2028</v>
      </c>
      <c r="E370" s="42"/>
      <c r="F370" s="42"/>
      <c r="G370" s="42"/>
      <c r="H370" s="42"/>
      <c r="I370" s="42"/>
      <c r="J370" s="42"/>
      <c r="K370" s="42"/>
      <c r="L370" s="42"/>
      <c r="M370" s="3" t="s">
        <v>4135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3391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1957</v>
      </c>
      <c r="M373" s="3" t="s">
        <v>1946</v>
      </c>
    </row>
    <row r="374" spans="1:14" ht="16.5">
      <c r="A374" s="42"/>
      <c r="B374" s="446" t="s">
        <v>1659</v>
      </c>
      <c r="E374" s="42"/>
      <c r="F374" s="42"/>
      <c r="G374" s="42"/>
      <c r="H374" s="42"/>
      <c r="I374" s="42"/>
      <c r="J374" s="42"/>
      <c r="K374" s="3" t="s">
        <v>1970</v>
      </c>
      <c r="L374" s="3" t="s">
        <v>1968</v>
      </c>
      <c r="M374" s="3" t="s">
        <v>1970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46" t="s">
        <v>1658</v>
      </c>
      <c r="E376" s="42"/>
      <c r="F376" s="42"/>
      <c r="G376" s="42"/>
      <c r="H376" s="42"/>
      <c r="I376" s="42"/>
      <c r="J376" s="42"/>
      <c r="K376" s="3" t="s">
        <v>1969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1964</v>
      </c>
      <c r="L377" s="3" t="s">
        <v>1962</v>
      </c>
      <c r="M377" s="181" t="s">
        <v>1958</v>
      </c>
    </row>
    <row r="378" spans="1:14" ht="16.5">
      <c r="A378" s="42"/>
      <c r="B378" s="448" t="s">
        <v>3362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2006</v>
      </c>
      <c r="E379" s="42"/>
      <c r="F379" s="42"/>
      <c r="G379" s="42"/>
      <c r="H379" s="42"/>
      <c r="I379" s="42"/>
      <c r="J379" s="42"/>
      <c r="K379" s="42"/>
      <c r="L379" s="181" t="s">
        <v>1966</v>
      </c>
      <c r="M379" s="3" t="s">
        <v>1962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74" zoomScale="90" zoomScaleNormal="90" workbookViewId="0">
      <selection activeCell="A980" sqref="A980:K1002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2179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2156</v>
      </c>
      <c r="B3" s="289"/>
      <c r="C3" s="289"/>
      <c r="D3" s="289" t="s">
        <v>2157</v>
      </c>
      <c r="E3" s="289"/>
      <c r="F3" s="289"/>
      <c r="G3" s="289" t="s">
        <v>2158</v>
      </c>
      <c r="H3" s="289"/>
      <c r="I3" s="289"/>
      <c r="J3" s="289" t="s">
        <v>2159</v>
      </c>
      <c r="K3" s="289"/>
      <c r="L3" s="290"/>
      <c r="M3" s="289" t="s">
        <v>2160</v>
      </c>
      <c r="N3" s="289"/>
      <c r="O3" s="290"/>
      <c r="P3" s="289" t="s">
        <v>2161</v>
      </c>
      <c r="Q3" s="289"/>
      <c r="R3" s="289"/>
      <c r="S3" s="289" t="s">
        <v>2162</v>
      </c>
      <c r="T3" s="289"/>
      <c r="U3" s="289"/>
      <c r="V3" s="289" t="s">
        <v>2163</v>
      </c>
      <c r="W3" s="289"/>
      <c r="X3" s="289"/>
      <c r="Y3" s="289" t="s">
        <v>3462</v>
      </c>
      <c r="Z3" s="289"/>
      <c r="AA3" s="290"/>
      <c r="AB3" s="289" t="s">
        <v>3463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3562</v>
      </c>
      <c r="B5" s="40"/>
      <c r="C5" s="40"/>
      <c r="D5" s="428" t="s">
        <v>3568</v>
      </c>
      <c r="E5" s="40"/>
      <c r="F5" s="40"/>
      <c r="G5" s="428" t="s">
        <v>3575</v>
      </c>
      <c r="H5" s="40"/>
      <c r="I5" s="40"/>
      <c r="J5" s="429" t="s">
        <v>2250</v>
      </c>
      <c r="K5" s="40"/>
      <c r="L5" s="63"/>
      <c r="M5" s="426" t="s">
        <v>2297</v>
      </c>
      <c r="N5" s="40"/>
      <c r="O5" s="63"/>
      <c r="P5" s="429" t="s">
        <v>2259</v>
      </c>
      <c r="Q5" s="63"/>
      <c r="R5" s="28"/>
      <c r="S5" s="428" t="s">
        <v>3593</v>
      </c>
      <c r="T5" s="63"/>
      <c r="U5" s="63"/>
      <c r="V5" s="426" t="s">
        <v>3596</v>
      </c>
      <c r="W5" s="63"/>
      <c r="X5" s="63"/>
      <c r="Y5" s="426" t="s">
        <v>2276</v>
      </c>
      <c r="Z5" s="63"/>
      <c r="AA5" s="40"/>
      <c r="AB5" s="428" t="s">
        <v>3607</v>
      </c>
    </row>
    <row r="6" spans="1:29" ht="15.75">
      <c r="A6" s="279" t="s">
        <v>3564</v>
      </c>
      <c r="B6" s="40"/>
      <c r="C6" s="40"/>
      <c r="D6" s="279" t="s">
        <v>3574</v>
      </c>
      <c r="E6" s="40"/>
      <c r="F6" s="40"/>
      <c r="G6" s="429" t="s">
        <v>2290</v>
      </c>
      <c r="H6" s="40"/>
      <c r="I6" s="40"/>
      <c r="J6" s="429" t="s">
        <v>2251</v>
      </c>
      <c r="K6" s="40"/>
      <c r="L6" s="63"/>
      <c r="M6" s="429" t="s">
        <v>2239</v>
      </c>
      <c r="N6" s="40"/>
      <c r="O6" s="63"/>
      <c r="P6" s="279" t="s">
        <v>3488</v>
      </c>
      <c r="Q6" s="63"/>
      <c r="R6" s="63"/>
      <c r="S6" s="279" t="s">
        <v>2303</v>
      </c>
      <c r="T6" s="63"/>
      <c r="U6" s="63"/>
      <c r="V6" s="279" t="s">
        <v>2275</v>
      </c>
      <c r="W6" s="63"/>
      <c r="X6" s="63"/>
      <c r="Y6" s="428" t="s">
        <v>3601</v>
      </c>
      <c r="Z6" s="63"/>
      <c r="AA6" s="40"/>
      <c r="AB6" s="428" t="s">
        <v>3608</v>
      </c>
    </row>
    <row r="7" spans="1:29" ht="15.75">
      <c r="A7" t="s">
        <v>3565</v>
      </c>
      <c r="B7" s="40"/>
      <c r="C7" s="40"/>
      <c r="D7" s="428" t="s">
        <v>3569</v>
      </c>
      <c r="E7" s="40"/>
      <c r="F7" s="40"/>
      <c r="G7" s="428" t="s">
        <v>3576</v>
      </c>
      <c r="H7" s="40"/>
      <c r="I7" s="40"/>
      <c r="J7" s="428" t="s">
        <v>3577</v>
      </c>
      <c r="K7" s="40"/>
      <c r="L7" s="63"/>
      <c r="M7" s="279" t="s">
        <v>3582</v>
      </c>
      <c r="N7" s="40"/>
      <c r="O7" s="63"/>
      <c r="P7" s="429" t="s">
        <v>3585</v>
      </c>
      <c r="Q7" s="63"/>
      <c r="R7" s="63"/>
      <c r="S7" s="429" t="s">
        <v>2260</v>
      </c>
      <c r="T7" s="63"/>
      <c r="U7" s="63"/>
      <c r="V7" s="426" t="s">
        <v>2242</v>
      </c>
      <c r="W7" s="63"/>
      <c r="X7" s="63"/>
      <c r="Y7" s="426" t="s">
        <v>3602</v>
      </c>
      <c r="Z7" s="63"/>
      <c r="AA7" s="40"/>
      <c r="AB7" s="428" t="s">
        <v>3609</v>
      </c>
    </row>
    <row r="8" spans="1:29" ht="15.75">
      <c r="A8" t="s">
        <v>3566</v>
      </c>
      <c r="B8" s="40"/>
      <c r="C8" s="40"/>
      <c r="D8" s="279" t="s">
        <v>2280</v>
      </c>
      <c r="E8" s="40"/>
      <c r="F8" s="40"/>
      <c r="G8" s="279" t="s">
        <v>2240</v>
      </c>
      <c r="H8" s="40"/>
      <c r="I8" s="40"/>
      <c r="J8" s="426" t="s">
        <v>3578</v>
      </c>
      <c r="K8" s="40"/>
      <c r="L8" s="63"/>
      <c r="M8" s="279" t="s">
        <v>2265</v>
      </c>
      <c r="N8" s="40"/>
      <c r="O8" s="63"/>
      <c r="P8" s="279" t="s">
        <v>3586</v>
      </c>
      <c r="Q8" s="63"/>
      <c r="R8" s="63"/>
      <c r="S8" s="279" t="s">
        <v>2252</v>
      </c>
      <c r="T8" s="63"/>
      <c r="U8" s="63"/>
      <c r="V8" s="429" t="s">
        <v>2264</v>
      </c>
      <c r="W8" s="63"/>
      <c r="X8" s="63"/>
      <c r="Y8" s="279" t="s">
        <v>3603</v>
      </c>
      <c r="Z8" s="63"/>
      <c r="AA8" s="40"/>
      <c r="AB8" s="279" t="s">
        <v>3489</v>
      </c>
    </row>
    <row r="9" spans="1:29" ht="15.75">
      <c r="A9" s="279" t="s">
        <v>2291</v>
      </c>
      <c r="B9" s="40"/>
      <c r="C9" s="40"/>
      <c r="D9" s="279" t="s">
        <v>2266</v>
      </c>
      <c r="E9" s="40"/>
      <c r="F9" s="40"/>
      <c r="G9" s="428" t="s">
        <v>3588</v>
      </c>
      <c r="H9" s="40"/>
      <c r="I9" s="40"/>
      <c r="J9" s="279" t="s">
        <v>2253</v>
      </c>
      <c r="K9" s="40"/>
      <c r="L9" s="63"/>
      <c r="M9" s="428" t="s">
        <v>3583</v>
      </c>
      <c r="N9" s="40"/>
      <c r="O9" s="63"/>
      <c r="P9" s="279" t="s">
        <v>2302</v>
      </c>
      <c r="Q9" s="63"/>
      <c r="R9" s="63"/>
      <c r="S9" s="428" t="s">
        <v>3594</v>
      </c>
      <c r="T9" s="63"/>
      <c r="U9" s="63"/>
      <c r="V9" s="426" t="s">
        <v>2245</v>
      </c>
      <c r="W9" s="63"/>
      <c r="X9" s="63"/>
      <c r="Y9" s="428" t="s">
        <v>3604</v>
      </c>
      <c r="Z9" s="63"/>
      <c r="AA9" s="40"/>
      <c r="AB9" s="279" t="s">
        <v>2244</v>
      </c>
    </row>
    <row r="10" spans="1:29" ht="15.75">
      <c r="A10" t="s">
        <v>3567</v>
      </c>
      <c r="B10" s="40"/>
      <c r="C10" s="40"/>
      <c r="D10" s="429" t="s">
        <v>2267</v>
      </c>
      <c r="E10" s="40"/>
      <c r="F10" s="40"/>
      <c r="G10" s="426" t="s">
        <v>2304</v>
      </c>
      <c r="H10" s="40"/>
      <c r="I10" s="40"/>
      <c r="J10" s="428" t="s">
        <v>3579</v>
      </c>
      <c r="K10" s="40"/>
      <c r="L10" s="63"/>
      <c r="M10" s="279" t="s">
        <v>2247</v>
      </c>
      <c r="N10" s="40"/>
      <c r="O10" s="63"/>
      <c r="P10" s="429" t="s">
        <v>4495</v>
      </c>
      <c r="Q10" s="63"/>
      <c r="R10" s="63"/>
      <c r="S10" s="429" t="s">
        <v>2246</v>
      </c>
      <c r="T10" s="63"/>
      <c r="U10" s="63"/>
      <c r="V10" s="429" t="s">
        <v>3597</v>
      </c>
      <c r="W10" s="63"/>
      <c r="X10" s="63"/>
      <c r="Y10" s="279" t="s">
        <v>3605</v>
      </c>
      <c r="Z10" s="63"/>
      <c r="AA10" s="40"/>
      <c r="AB10" s="279" t="s">
        <v>2277</v>
      </c>
    </row>
    <row r="11" spans="1:29" ht="15.75">
      <c r="A11" s="426" t="s">
        <v>2256</v>
      </c>
      <c r="B11" s="40"/>
      <c r="C11" s="40"/>
      <c r="D11" s="428" t="s">
        <v>3570</v>
      </c>
      <c r="E11" s="40"/>
      <c r="F11" s="40"/>
      <c r="G11" s="279" t="s">
        <v>3487</v>
      </c>
      <c r="H11" s="40"/>
      <c r="I11" s="40"/>
      <c r="J11" s="426" t="s">
        <v>2292</v>
      </c>
      <c r="K11" s="40"/>
      <c r="L11" s="63"/>
      <c r="M11" s="428" t="s">
        <v>3584</v>
      </c>
      <c r="N11" s="40"/>
      <c r="O11" s="63"/>
      <c r="P11" s="279" t="s">
        <v>2262</v>
      </c>
      <c r="Q11" s="63"/>
      <c r="R11" s="63"/>
      <c r="S11" s="428" t="s">
        <v>3595</v>
      </c>
      <c r="T11" s="63"/>
      <c r="U11" s="63"/>
      <c r="V11" s="428" t="s">
        <v>3598</v>
      </c>
      <c r="W11" s="63"/>
      <c r="X11" s="63"/>
      <c r="Y11" s="279" t="s">
        <v>2305</v>
      </c>
      <c r="Z11" s="63"/>
      <c r="AA11" s="40"/>
      <c r="AB11" s="279" t="s">
        <v>2261</v>
      </c>
    </row>
    <row r="12" spans="1:29" ht="15.75">
      <c r="A12" s="279" t="s">
        <v>2241</v>
      </c>
      <c r="B12" s="40"/>
      <c r="C12" s="40"/>
      <c r="D12" s="428" t="s">
        <v>3571</v>
      </c>
      <c r="E12" s="40"/>
      <c r="F12" s="40"/>
      <c r="G12" s="279" t="s">
        <v>2248</v>
      </c>
      <c r="H12" s="40"/>
      <c r="I12" s="40"/>
      <c r="J12" s="428" t="s">
        <v>3580</v>
      </c>
      <c r="K12" s="40"/>
      <c r="L12" s="63"/>
      <c r="M12" s="279" t="s">
        <v>2279</v>
      </c>
      <c r="N12" s="40"/>
      <c r="O12" s="63"/>
      <c r="P12" s="279" t="s">
        <v>2257</v>
      </c>
      <c r="Q12" s="63"/>
      <c r="R12" s="63"/>
      <c r="S12" s="429" t="s">
        <v>2281</v>
      </c>
      <c r="T12" s="63"/>
      <c r="U12" s="63"/>
      <c r="V12" s="279" t="s">
        <v>2278</v>
      </c>
      <c r="W12" s="63"/>
      <c r="X12" s="63"/>
      <c r="Y12" s="429" t="s">
        <v>3606</v>
      </c>
      <c r="Z12" s="63"/>
      <c r="AA12" s="40"/>
      <c r="AB12" s="279" t="s">
        <v>2255</v>
      </c>
    </row>
    <row r="13" spans="1:29" ht="15.75">
      <c r="A13" s="279" t="s">
        <v>3490</v>
      </c>
      <c r="B13" s="40"/>
      <c r="C13" s="40"/>
      <c r="D13" s="428" t="s">
        <v>3572</v>
      </c>
      <c r="E13" s="40"/>
      <c r="F13" s="40"/>
      <c r="G13" s="279" t="s">
        <v>2254</v>
      </c>
      <c r="H13" s="40"/>
      <c r="I13" s="40"/>
      <c r="J13" s="279" t="s">
        <v>3581</v>
      </c>
      <c r="K13" s="40"/>
      <c r="L13" s="63"/>
      <c r="M13" s="279" t="s">
        <v>2306</v>
      </c>
      <c r="N13" s="40"/>
      <c r="O13" s="63"/>
      <c r="P13" s="279" t="s">
        <v>2258</v>
      </c>
      <c r="Q13" s="63"/>
      <c r="R13" s="63"/>
      <c r="S13" s="279" t="s">
        <v>2249</v>
      </c>
      <c r="T13" s="63"/>
      <c r="U13" s="63"/>
      <c r="V13" s="426" t="s">
        <v>3599</v>
      </c>
      <c r="W13" s="63"/>
      <c r="X13" s="63"/>
      <c r="Y13" s="279" t="s">
        <v>2268</v>
      </c>
      <c r="Z13" s="63"/>
      <c r="AA13" s="40"/>
      <c r="AB13" s="279" t="s">
        <v>2294</v>
      </c>
    </row>
    <row r="14" spans="1:29" ht="15.75">
      <c r="A14" s="279" t="s">
        <v>3563</v>
      </c>
      <c r="B14" s="40"/>
      <c r="C14" s="40"/>
      <c r="D14" s="428" t="s">
        <v>3573</v>
      </c>
      <c r="E14" s="40"/>
      <c r="F14" s="40"/>
      <c r="G14" s="279" t="s">
        <v>2283</v>
      </c>
      <c r="H14" s="40"/>
      <c r="I14" s="40"/>
      <c r="J14" s="426" t="s">
        <v>2263</v>
      </c>
      <c r="K14" s="40"/>
      <c r="L14" s="63"/>
      <c r="M14" s="279" t="s">
        <v>2293</v>
      </c>
      <c r="N14" s="40"/>
      <c r="O14" s="63"/>
      <c r="P14" s="428" t="s">
        <v>3587</v>
      </c>
      <c r="Q14" s="63"/>
      <c r="R14" s="63"/>
      <c r="S14" s="426" t="s">
        <v>2282</v>
      </c>
      <c r="T14" s="63"/>
      <c r="U14" s="63"/>
      <c r="V14" s="428" t="s">
        <v>3600</v>
      </c>
      <c r="W14" s="63"/>
      <c r="X14" s="63"/>
      <c r="Y14" s="429" t="s">
        <v>2243</v>
      </c>
      <c r="Z14" s="63"/>
      <c r="AA14" s="40"/>
      <c r="AB14" s="429" t="s">
        <v>2269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3464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2183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2164</v>
      </c>
      <c r="B21" s="28" t="s">
        <v>3977</v>
      </c>
      <c r="C21" s="28"/>
      <c r="D21" s="28"/>
      <c r="E21" s="28"/>
      <c r="F21" s="28" t="s">
        <v>3453</v>
      </c>
      <c r="G21" s="28" t="s">
        <v>3994</v>
      </c>
      <c r="H21" s="28"/>
      <c r="I21" s="28"/>
      <c r="J21" s="28"/>
      <c r="K21" t="s">
        <v>2165</v>
      </c>
      <c r="L21" s="28" t="s">
        <v>2185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3978</v>
      </c>
      <c r="C22" s="28"/>
      <c r="D22" s="28"/>
      <c r="E22" s="28"/>
      <c r="G22" s="28" t="s">
        <v>3995</v>
      </c>
      <c r="H22" s="28"/>
      <c r="I22" s="28"/>
      <c r="J22" s="28"/>
      <c r="K22" s="28"/>
      <c r="L22" s="28" t="s">
        <v>4000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2182</v>
      </c>
      <c r="C23" s="28"/>
      <c r="D23" s="28"/>
      <c r="E23" s="28"/>
      <c r="G23" s="28" t="s">
        <v>2184</v>
      </c>
      <c r="H23" s="28"/>
      <c r="I23" s="28"/>
      <c r="J23" s="28"/>
      <c r="K23" s="28"/>
      <c r="L23" s="28" t="s">
        <v>4001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3979</v>
      </c>
      <c r="C24" s="28"/>
      <c r="D24" s="28"/>
      <c r="E24" s="28"/>
      <c r="G24" s="28" t="s">
        <v>3996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3980</v>
      </c>
      <c r="C25" s="28"/>
      <c r="D25" s="28"/>
      <c r="E25" s="28"/>
      <c r="G25" s="28" t="s">
        <v>3999</v>
      </c>
      <c r="H25" s="28"/>
      <c r="I25" s="28"/>
      <c r="K25" t="s">
        <v>2166</v>
      </c>
      <c r="L25" s="28" t="s">
        <v>4002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3981</v>
      </c>
      <c r="C26" s="28"/>
      <c r="D26" s="28"/>
      <c r="E26" s="28"/>
      <c r="G26" s="28" t="s">
        <v>5073</v>
      </c>
      <c r="I26" s="28"/>
      <c r="K26" s="28"/>
      <c r="L26" s="28" t="s">
        <v>4003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3982</v>
      </c>
      <c r="C27" s="28"/>
      <c r="D27" s="28"/>
      <c r="E27" s="28"/>
      <c r="G27" s="28" t="s">
        <v>3997</v>
      </c>
      <c r="H27" s="28"/>
      <c r="I27" s="28"/>
      <c r="J27" s="28"/>
      <c r="L27" s="28" t="s">
        <v>4005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3984</v>
      </c>
      <c r="C28" s="28"/>
      <c r="D28" s="28"/>
      <c r="E28" s="28"/>
      <c r="G28" s="28" t="s">
        <v>3998</v>
      </c>
      <c r="H28" s="28"/>
      <c r="I28" s="28"/>
      <c r="J28" s="28"/>
      <c r="X28" s="28"/>
      <c r="Y28" s="28"/>
      <c r="Z28" s="28"/>
    </row>
    <row r="29" spans="1:26" ht="14.25">
      <c r="B29" s="28" t="s">
        <v>3983</v>
      </c>
      <c r="G29" s="28" t="s">
        <v>5074</v>
      </c>
      <c r="H29" s="28"/>
      <c r="K29" t="s">
        <v>2166</v>
      </c>
      <c r="L29" s="28" t="s">
        <v>4004</v>
      </c>
      <c r="X29" s="28"/>
      <c r="Y29" s="28"/>
      <c r="Z29" s="28"/>
    </row>
    <row r="30" spans="1:26" ht="14.25">
      <c r="B30" s="28" t="s">
        <v>3987</v>
      </c>
      <c r="G30" s="28" t="s">
        <v>5075</v>
      </c>
      <c r="H30" s="28"/>
      <c r="L30" s="28" t="s">
        <v>4006</v>
      </c>
      <c r="X30" s="28"/>
      <c r="Y30" s="28"/>
      <c r="Z30" s="28"/>
    </row>
    <row r="31" spans="1:26" ht="14.25">
      <c r="B31" s="28" t="s">
        <v>3985</v>
      </c>
      <c r="G31" s="28"/>
      <c r="L31" s="28" t="s">
        <v>4007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3986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3988</v>
      </c>
      <c r="K33" t="s">
        <v>2168</v>
      </c>
      <c r="L33" s="28" t="s">
        <v>4008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3989</v>
      </c>
      <c r="L34" s="28" t="s">
        <v>4009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3990</v>
      </c>
      <c r="L35" s="28" t="s">
        <v>4010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3991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3992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3993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3465</v>
      </c>
      <c r="K41" s="28" t="s">
        <v>2181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2171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3466</v>
      </c>
      <c r="B43" s="28"/>
      <c r="C43" s="293" t="s">
        <v>3470</v>
      </c>
      <c r="E43" s="124" t="s">
        <v>2165</v>
      </c>
      <c r="F43" s="28"/>
      <c r="G43" s="124" t="s">
        <v>2167</v>
      </c>
      <c r="H43" s="28"/>
      <c r="I43" s="28"/>
      <c r="K43" s="28" t="s">
        <v>3454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3474</v>
      </c>
      <c r="F44" t="s">
        <v>2170</v>
      </c>
      <c r="G44" s="221" t="s">
        <v>3485</v>
      </c>
      <c r="H44" t="s">
        <v>2170</v>
      </c>
      <c r="K44" s="28" t="s">
        <v>4566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3475</v>
      </c>
      <c r="F45" t="s">
        <v>2173</v>
      </c>
      <c r="G45" s="221" t="s">
        <v>3486</v>
      </c>
      <c r="H45" t="s">
        <v>2173</v>
      </c>
      <c r="K45" s="28" t="s">
        <v>2180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3476</v>
      </c>
      <c r="F46" t="s">
        <v>2175</v>
      </c>
      <c r="G46" s="221"/>
      <c r="K46" s="28" t="s">
        <v>3461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3477</v>
      </c>
      <c r="F47" t="s">
        <v>2177</v>
      </c>
      <c r="G47" s="221"/>
      <c r="K47" s="28" t="s">
        <v>3459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3478</v>
      </c>
      <c r="F48" t="s">
        <v>2189</v>
      </c>
      <c r="G48" s="293" t="s">
        <v>2168</v>
      </c>
      <c r="K48" s="28" t="s">
        <v>3460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3479</v>
      </c>
      <c r="F49" t="s">
        <v>2186</v>
      </c>
      <c r="G49" t="s">
        <v>2190</v>
      </c>
      <c r="K49" s="28" t="s">
        <v>3455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3467</v>
      </c>
      <c r="B50" s="221"/>
      <c r="C50" s="293" t="s">
        <v>3472</v>
      </c>
      <c r="E50" s="221" t="s">
        <v>3480</v>
      </c>
      <c r="F50" t="s">
        <v>2187</v>
      </c>
      <c r="G50" s="221"/>
      <c r="K50" s="28" t="s">
        <v>3456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3481</v>
      </c>
      <c r="F51" t="s">
        <v>2188</v>
      </c>
      <c r="G51" s="221"/>
      <c r="K51" s="28" t="s">
        <v>3457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3458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2166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2190</v>
      </c>
      <c r="F55" s="221" t="s">
        <v>2169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3482</v>
      </c>
      <c r="F56" s="221" t="s">
        <v>2172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3468</v>
      </c>
      <c r="B57" s="221"/>
      <c r="C57" s="293" t="s">
        <v>3473</v>
      </c>
      <c r="E57" t="s">
        <v>3483</v>
      </c>
      <c r="F57" s="221" t="s">
        <v>2174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3484</v>
      </c>
      <c r="F58" s="221" t="s">
        <v>2176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3469</v>
      </c>
      <c r="B64" s="221"/>
      <c r="C64" s="293" t="s">
        <v>3471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2156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843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3436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4527</v>
      </c>
      <c r="H76" s="319"/>
      <c r="I76" s="323" t="s">
        <v>3440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4530</v>
      </c>
      <c r="P76" s="319"/>
      <c r="Q76" s="323" t="s">
        <v>3445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4528</v>
      </c>
    </row>
    <row r="77" spans="1:26" ht="15.75">
      <c r="A77" s="323" t="s">
        <v>3437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4528</v>
      </c>
      <c r="H77" s="319"/>
      <c r="I77" s="323" t="s">
        <v>3441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4528</v>
      </c>
      <c r="P77" s="319"/>
      <c r="Q77" s="323" t="s">
        <v>3446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4528</v>
      </c>
    </row>
    <row r="78" spans="1:26" ht="15.75">
      <c r="A78" s="323" t="s">
        <v>3438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4529</v>
      </c>
      <c r="H78" s="319"/>
      <c r="I78" s="323" t="s">
        <v>3442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4530</v>
      </c>
      <c r="P78" s="319"/>
      <c r="Q78" s="323" t="s">
        <v>3447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4528</v>
      </c>
    </row>
    <row r="79" spans="1:26" ht="15.75">
      <c r="A79" s="323" t="s">
        <v>3439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4528</v>
      </c>
      <c r="H79" s="319"/>
      <c r="I79" s="323" t="s">
        <v>3443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4527</v>
      </c>
      <c r="P79" s="319"/>
      <c r="Q79" s="323" t="s">
        <v>3448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4528</v>
      </c>
    </row>
    <row r="80" spans="1:26" ht="15.75">
      <c r="A80" s="323" t="s">
        <v>4526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4529</v>
      </c>
      <c r="H80" s="319"/>
      <c r="I80" s="323" t="s">
        <v>3444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4528</v>
      </c>
      <c r="P80" s="319"/>
      <c r="Q80" s="323" t="s">
        <v>3449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4528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2204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3491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4528</v>
      </c>
      <c r="H83" s="319"/>
      <c r="I83" s="323" t="s">
        <v>2295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4529</v>
      </c>
      <c r="P83" s="319"/>
      <c r="Q83" s="323" t="s">
        <v>3499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4528</v>
      </c>
    </row>
    <row r="84" spans="1:24" ht="15.75">
      <c r="A84" s="323" t="s">
        <v>3492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4530</v>
      </c>
      <c r="H84" s="319"/>
      <c r="I84" s="323" t="s">
        <v>3496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4528</v>
      </c>
      <c r="P84" s="319"/>
      <c r="Q84" s="323" t="s">
        <v>3500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4527</v>
      </c>
    </row>
    <row r="85" spans="1:24" ht="15.75">
      <c r="A85" s="323" t="s">
        <v>3493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4528</v>
      </c>
      <c r="H85" s="319"/>
      <c r="I85" s="323" t="s">
        <v>3497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4528</v>
      </c>
      <c r="P85" s="319"/>
      <c r="Q85" s="323" t="s">
        <v>3501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4527</v>
      </c>
    </row>
    <row r="86" spans="1:24" ht="15.75">
      <c r="A86" s="323" t="s">
        <v>3494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4528</v>
      </c>
      <c r="H86" s="319"/>
      <c r="I86" s="323" t="s">
        <v>3498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4528</v>
      </c>
      <c r="P86" s="319"/>
      <c r="Q86" s="323" t="s">
        <v>3502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4528</v>
      </c>
    </row>
    <row r="87" spans="1:24" ht="15.75">
      <c r="A87" s="323" t="s">
        <v>3495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4530</v>
      </c>
      <c r="H87" s="319"/>
      <c r="I87" s="323" t="s">
        <v>2523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4527</v>
      </c>
      <c r="P87" s="319"/>
      <c r="Q87" s="323" t="s">
        <v>3503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4530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2205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3504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4528</v>
      </c>
      <c r="H90" s="319"/>
      <c r="I90" s="323" t="s">
        <v>3509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4527</v>
      </c>
      <c r="P90" s="319"/>
      <c r="Q90" s="323" t="s">
        <v>3514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4527</v>
      </c>
    </row>
    <row r="91" spans="1:24" ht="15.75">
      <c r="A91" s="323" t="s">
        <v>3505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4528</v>
      </c>
      <c r="H91" s="319"/>
      <c r="I91" s="323" t="s">
        <v>3510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4528</v>
      </c>
      <c r="P91" s="319"/>
      <c r="Q91" s="323" t="s">
        <v>3515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4530</v>
      </c>
    </row>
    <row r="92" spans="1:24" ht="15.75">
      <c r="A92" s="323" t="s">
        <v>3506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4528</v>
      </c>
      <c r="H92" s="319"/>
      <c r="I92" s="323" t="s">
        <v>3511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4530</v>
      </c>
      <c r="P92" s="319"/>
      <c r="Q92" s="323" t="s">
        <v>3516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4528</v>
      </c>
    </row>
    <row r="93" spans="1:24" ht="15.75">
      <c r="A93" s="323" t="s">
        <v>3507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4530</v>
      </c>
      <c r="I93" s="323" t="s">
        <v>3512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4530</v>
      </c>
      <c r="P93" s="319"/>
      <c r="Q93" s="323" t="s">
        <v>3517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4528</v>
      </c>
    </row>
    <row r="94" spans="1:24" ht="15.75">
      <c r="A94" s="323" t="s">
        <v>3508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4528</v>
      </c>
      <c r="H94" s="315"/>
      <c r="I94" s="323" t="s">
        <v>3513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4528</v>
      </c>
      <c r="P94" s="316"/>
      <c r="Q94" s="323" t="s">
        <v>3518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4528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2206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3524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3525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3519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4529</v>
      </c>
      <c r="H97" s="319"/>
      <c r="I97" s="323" t="s">
        <v>3526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4528</v>
      </c>
      <c r="P97" s="319"/>
      <c r="Q97" s="323" t="s">
        <v>3531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4528</v>
      </c>
      <c r="X97" s="28"/>
    </row>
    <row r="98" spans="1:24" ht="15.75">
      <c r="A98" s="323" t="s">
        <v>3520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4529</v>
      </c>
      <c r="H98" s="319"/>
      <c r="I98" s="323" t="s">
        <v>3527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4527</v>
      </c>
      <c r="P98" s="319"/>
      <c r="Q98" s="323" t="s">
        <v>3532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4530</v>
      </c>
      <c r="X98" s="28"/>
    </row>
    <row r="99" spans="1:24" ht="15.75">
      <c r="A99" s="323" t="s">
        <v>3521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4528</v>
      </c>
      <c r="H99" s="319"/>
      <c r="I99" s="323" t="s">
        <v>3528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4529</v>
      </c>
      <c r="P99" s="319"/>
      <c r="Q99" s="323" t="s">
        <v>3533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4528</v>
      </c>
      <c r="X99" s="28"/>
    </row>
    <row r="100" spans="1:24" ht="15.75">
      <c r="A100" s="323" t="s">
        <v>3522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4530</v>
      </c>
      <c r="H100" s="319"/>
      <c r="I100" s="323" t="s">
        <v>3529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4528</v>
      </c>
      <c r="P100" s="319"/>
      <c r="Q100" s="323" t="s">
        <v>3534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4528</v>
      </c>
      <c r="X100" s="28"/>
    </row>
    <row r="101" spans="1:24" ht="15.75">
      <c r="A101" s="323" t="s">
        <v>3523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4528</v>
      </c>
      <c r="H101" s="319"/>
      <c r="I101" s="323" t="s">
        <v>3530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4528</v>
      </c>
      <c r="P101" s="319"/>
      <c r="Q101" s="323" t="s">
        <v>3535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4528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3536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4529</v>
      </c>
      <c r="H104" s="319"/>
      <c r="I104" s="323" t="s">
        <v>2300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4527</v>
      </c>
      <c r="P104" s="319"/>
      <c r="Q104" s="323" t="s">
        <v>3543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4527</v>
      </c>
      <c r="X104" s="28"/>
    </row>
    <row r="105" spans="1:24" ht="15.75">
      <c r="A105" s="323" t="s">
        <v>3537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4530</v>
      </c>
      <c r="H105" s="319"/>
      <c r="I105" s="323" t="s">
        <v>3539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4528</v>
      </c>
      <c r="P105" s="319"/>
      <c r="Q105" s="323" t="s">
        <v>3544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4528</v>
      </c>
      <c r="X105" s="28"/>
    </row>
    <row r="106" spans="1:24" ht="15.75">
      <c r="A106" s="323" t="s">
        <v>3538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4530</v>
      </c>
      <c r="H106" s="319"/>
      <c r="I106" s="323" t="s">
        <v>3540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4530</v>
      </c>
      <c r="P106" s="319"/>
      <c r="Q106" s="323" t="s">
        <v>3545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4528</v>
      </c>
      <c r="X106" s="28"/>
    </row>
    <row r="107" spans="1:24" ht="15.75">
      <c r="A107" s="323" t="s">
        <v>5033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4529</v>
      </c>
      <c r="H107" s="319"/>
      <c r="I107" s="323" t="s">
        <v>3541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4530</v>
      </c>
      <c r="P107" s="319"/>
      <c r="Q107" s="323" t="s">
        <v>3546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4530</v>
      </c>
      <c r="X107" s="28"/>
    </row>
    <row r="108" spans="1:24" ht="15.75">
      <c r="A108" s="323" t="s">
        <v>5032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4529</v>
      </c>
      <c r="H108" s="319"/>
      <c r="I108" s="323" t="s">
        <v>3542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4528</v>
      </c>
      <c r="P108" s="319"/>
      <c r="Q108" s="323" t="s">
        <v>3547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4530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3548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4528</v>
      </c>
      <c r="H111" s="319"/>
      <c r="I111" s="323" t="s">
        <v>3553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4528</v>
      </c>
      <c r="P111" s="319"/>
      <c r="Q111" s="323" t="s">
        <v>3558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4528</v>
      </c>
      <c r="X111" s="28"/>
    </row>
    <row r="112" spans="1:24" ht="15.75">
      <c r="A112" s="323" t="s">
        <v>3549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4528</v>
      </c>
      <c r="H112" s="319"/>
      <c r="I112" s="323" t="s">
        <v>3554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4527</v>
      </c>
      <c r="P112" s="319"/>
      <c r="Q112" s="323" t="s">
        <v>3559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4527</v>
      </c>
      <c r="X112" s="28"/>
    </row>
    <row r="113" spans="1:26" ht="15.75">
      <c r="A113" s="323" t="s">
        <v>3550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4530</v>
      </c>
      <c r="H113" s="319"/>
      <c r="I113" s="323" t="s">
        <v>3555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4529</v>
      </c>
      <c r="P113" s="319"/>
      <c r="Q113" s="323" t="s">
        <v>4800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4528</v>
      </c>
      <c r="X113" s="28"/>
    </row>
    <row r="114" spans="1:26" ht="15.75">
      <c r="A114" s="323" t="s">
        <v>3551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4528</v>
      </c>
      <c r="H114" s="319"/>
      <c r="I114" s="323" t="s">
        <v>3556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4528</v>
      </c>
      <c r="P114" s="319"/>
      <c r="Q114" s="323" t="s">
        <v>3560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4527</v>
      </c>
      <c r="X114" s="28"/>
    </row>
    <row r="115" spans="1:26" ht="15.75">
      <c r="A115" s="323" t="s">
        <v>3552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4528</v>
      </c>
      <c r="H115" s="295"/>
      <c r="I115" s="323" t="s">
        <v>3557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4528</v>
      </c>
      <c r="P115" s="28"/>
      <c r="Q115" s="323" t="s">
        <v>3561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4527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3451</v>
      </c>
      <c r="E118" s="427" t="s">
        <v>3452</v>
      </c>
      <c r="F118" s="427" t="s">
        <v>843</v>
      </c>
      <c r="G118" s="427" t="s">
        <v>2522</v>
      </c>
      <c r="H118" s="427" t="s">
        <v>2191</v>
      </c>
      <c r="I118" s="427" t="s">
        <v>2193</v>
      </c>
      <c r="J118" s="427" t="s">
        <v>2192</v>
      </c>
      <c r="K118" s="427" t="s">
        <v>2194</v>
      </c>
      <c r="L118" s="427" t="s">
        <v>2195</v>
      </c>
      <c r="M118" s="427" t="s">
        <v>2196</v>
      </c>
      <c r="N118" s="427" t="s">
        <v>2197</v>
      </c>
      <c r="O118" s="427" t="s">
        <v>2198</v>
      </c>
      <c r="P118" s="427" t="s">
        <v>2199</v>
      </c>
      <c r="Q118" s="427" t="s">
        <v>2200</v>
      </c>
      <c r="R118" s="427" t="s">
        <v>2201</v>
      </c>
      <c r="S118" s="427" t="s">
        <v>2178</v>
      </c>
      <c r="T118" s="427" t="s">
        <v>2202</v>
      </c>
      <c r="U118" s="427" t="s">
        <v>2203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5070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2256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3564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2291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3562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3565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3567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2241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3566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3563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2157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843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3589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4528</v>
      </c>
      <c r="H136" s="319"/>
      <c r="I136" s="323" t="s">
        <v>3647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4528</v>
      </c>
      <c r="P136" s="319"/>
      <c r="Q136" s="323" t="s">
        <v>3652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4528</v>
      </c>
      <c r="Y136" s="300"/>
      <c r="Z136" s="299"/>
    </row>
    <row r="137" spans="1:26" ht="15.75">
      <c r="A137" s="323" t="s">
        <v>3590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4530</v>
      </c>
      <c r="H137" s="319"/>
      <c r="I137" s="323" t="s">
        <v>3648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4529</v>
      </c>
      <c r="P137" s="319"/>
      <c r="Q137" s="323" t="s">
        <v>3653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4528</v>
      </c>
      <c r="Y137" s="300"/>
      <c r="Z137" s="299"/>
    </row>
    <row r="138" spans="1:26" ht="15.75">
      <c r="A138" s="323" t="s">
        <v>3591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4528</v>
      </c>
      <c r="H138" s="319"/>
      <c r="I138" s="323" t="s">
        <v>3649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4529</v>
      </c>
      <c r="P138" s="319"/>
      <c r="Q138" s="323" t="s">
        <v>3654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4529</v>
      </c>
      <c r="Y138" s="300"/>
      <c r="Z138" s="299"/>
    </row>
    <row r="139" spans="1:26" ht="15.75">
      <c r="A139" s="323" t="s">
        <v>2273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4528</v>
      </c>
      <c r="H139" s="319"/>
      <c r="I139" s="323" t="s">
        <v>3650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4529</v>
      </c>
      <c r="P139" s="319"/>
      <c r="Q139" s="323" t="s">
        <v>4186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4529</v>
      </c>
      <c r="Y139" s="28"/>
      <c r="Z139" s="28"/>
    </row>
    <row r="140" spans="1:26" ht="15.75">
      <c r="A140" s="323" t="s">
        <v>3592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4528</v>
      </c>
      <c r="H140" s="319"/>
      <c r="I140" s="323" t="s">
        <v>3651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4528</v>
      </c>
      <c r="P140" s="319"/>
      <c r="Q140" s="323" t="s">
        <v>3655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4529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2204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3656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4529</v>
      </c>
      <c r="H143" s="319"/>
      <c r="I143" s="323" t="s">
        <v>3661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4528</v>
      </c>
      <c r="P143" s="319"/>
      <c r="Q143" s="323" t="s">
        <v>3666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4530</v>
      </c>
      <c r="Y143" s="300"/>
      <c r="Z143" s="299"/>
    </row>
    <row r="144" spans="1:26" ht="15.75">
      <c r="A144" s="323" t="s">
        <v>3657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4529</v>
      </c>
      <c r="H144" s="319"/>
      <c r="I144" s="323" t="s">
        <v>3662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4528</v>
      </c>
      <c r="P144" s="319"/>
      <c r="Q144" s="323" t="s">
        <v>3667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4529</v>
      </c>
      <c r="Y144" s="300"/>
      <c r="Z144" s="299"/>
    </row>
    <row r="145" spans="1:26" ht="15.75">
      <c r="A145" s="323" t="s">
        <v>3658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4529</v>
      </c>
      <c r="H145" s="319"/>
      <c r="I145" s="323" t="s">
        <v>3663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4528</v>
      </c>
      <c r="P145" s="319"/>
      <c r="Q145" s="323" t="s">
        <v>3668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4528</v>
      </c>
      <c r="Y145" s="300"/>
      <c r="Z145" s="299"/>
    </row>
    <row r="146" spans="1:26" ht="15.75">
      <c r="A146" s="323" t="s">
        <v>3659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4529</v>
      </c>
      <c r="H146" s="319"/>
      <c r="I146" s="323" t="s">
        <v>3664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4528</v>
      </c>
      <c r="P146" s="319"/>
      <c r="Q146" s="323" t="s">
        <v>3669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4530</v>
      </c>
      <c r="Y146" s="28"/>
      <c r="Z146" s="28"/>
    </row>
    <row r="147" spans="1:26" ht="15.75">
      <c r="A147" s="323" t="s">
        <v>3660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4528</v>
      </c>
      <c r="H147" s="319"/>
      <c r="I147" s="323" t="s">
        <v>3665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4530</v>
      </c>
      <c r="P147" s="319"/>
      <c r="Q147" s="323" t="s">
        <v>3670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4527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2205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3671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4528</v>
      </c>
      <c r="H150" s="319"/>
      <c r="I150" s="323" t="s">
        <v>3676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4528</v>
      </c>
      <c r="P150" s="319"/>
      <c r="Q150" s="323" t="s">
        <v>3681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4528</v>
      </c>
      <c r="Y150" s="300"/>
      <c r="Z150" s="299"/>
    </row>
    <row r="151" spans="1:26" ht="15.75">
      <c r="A151" s="323" t="s">
        <v>3672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4528</v>
      </c>
      <c r="H151" s="319"/>
      <c r="I151" s="323" t="s">
        <v>3677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4528</v>
      </c>
      <c r="P151" s="319"/>
      <c r="Q151" s="323" t="s">
        <v>3682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4528</v>
      </c>
      <c r="Y151" s="300"/>
      <c r="Z151" s="299"/>
    </row>
    <row r="152" spans="1:26" ht="15.75">
      <c r="A152" s="323" t="s">
        <v>3673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4528</v>
      </c>
      <c r="H152" s="319"/>
      <c r="I152" s="323" t="s">
        <v>3678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4528</v>
      </c>
      <c r="P152" s="319"/>
      <c r="Q152" s="323" t="s">
        <v>3683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4528</v>
      </c>
      <c r="Y152" s="300"/>
      <c r="Z152" s="299"/>
    </row>
    <row r="153" spans="1:26" ht="15.75">
      <c r="A153" s="323" t="s">
        <v>3674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4527</v>
      </c>
      <c r="H153" s="319"/>
      <c r="I153" s="323" t="s">
        <v>3679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4529</v>
      </c>
      <c r="P153" s="319"/>
      <c r="Q153" s="323" t="s">
        <v>3684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4527</v>
      </c>
      <c r="Y153" s="28"/>
      <c r="Z153" s="28"/>
    </row>
    <row r="154" spans="1:26" ht="15.75">
      <c r="A154" s="323" t="s">
        <v>3675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4529</v>
      </c>
      <c r="H154" s="315"/>
      <c r="I154" s="323" t="s">
        <v>3680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4530</v>
      </c>
      <c r="P154" s="316"/>
      <c r="Q154" s="323" t="s">
        <v>3685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4530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2206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3524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3525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4145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4528</v>
      </c>
      <c r="H157" s="319"/>
      <c r="I157" s="323" t="s">
        <v>4146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4527</v>
      </c>
      <c r="P157" s="319"/>
      <c r="Q157" s="323" t="s">
        <v>4887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4528</v>
      </c>
      <c r="X157" s="28"/>
      <c r="Y157" s="28"/>
      <c r="Z157" s="28"/>
    </row>
    <row r="158" spans="1:26" ht="15.75">
      <c r="A158" s="323" t="s">
        <v>4147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4529</v>
      </c>
      <c r="H158" s="319"/>
      <c r="I158" s="323" t="s">
        <v>4148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4530</v>
      </c>
      <c r="P158" s="319"/>
      <c r="Q158" s="323" t="s">
        <v>4149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4529</v>
      </c>
      <c r="X158" s="28"/>
      <c r="Y158" s="28"/>
      <c r="Z158" s="28"/>
    </row>
    <row r="159" spans="1:26" ht="15.75">
      <c r="A159" s="323" t="s">
        <v>4150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4528</v>
      </c>
      <c r="H159" s="319"/>
      <c r="I159" s="323" t="s">
        <v>4151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4528</v>
      </c>
      <c r="P159" s="319"/>
      <c r="Q159" s="323" t="s">
        <v>4152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4528</v>
      </c>
      <c r="X159" s="28"/>
      <c r="Y159" s="28"/>
      <c r="Z159" s="28"/>
    </row>
    <row r="160" spans="1:26" ht="15.75">
      <c r="A160" s="323" t="s">
        <v>2270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4529</v>
      </c>
      <c r="H160" s="319"/>
      <c r="I160" s="323" t="s">
        <v>4153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4530</v>
      </c>
      <c r="P160" s="319"/>
      <c r="Q160" s="323" t="s">
        <v>4187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4527</v>
      </c>
      <c r="X160" s="28"/>
      <c r="Y160" s="28"/>
      <c r="Z160" s="28"/>
    </row>
    <row r="161" spans="1:26" ht="15.75">
      <c r="A161" s="323" t="s">
        <v>4154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4528</v>
      </c>
      <c r="H161" s="319"/>
      <c r="I161" s="323" t="s">
        <v>4155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4530</v>
      </c>
      <c r="P161" s="319"/>
      <c r="Q161" s="323" t="s">
        <v>4156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4528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4157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4528</v>
      </c>
      <c r="H164" s="319"/>
      <c r="I164" s="323" t="s">
        <v>4158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4530</v>
      </c>
      <c r="P164" s="319"/>
      <c r="Q164" s="323" t="s">
        <v>4159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4528</v>
      </c>
      <c r="X164" s="28"/>
      <c r="Y164" s="28"/>
      <c r="Z164" s="28"/>
    </row>
    <row r="165" spans="1:26" ht="15.75">
      <c r="A165" s="323" t="s">
        <v>4160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4528</v>
      </c>
      <c r="H165" s="319"/>
      <c r="I165" s="323" t="s">
        <v>4161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4527</v>
      </c>
      <c r="P165" s="319"/>
      <c r="Q165" s="323" t="s">
        <v>4162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4529</v>
      </c>
      <c r="X165" s="28"/>
      <c r="Y165" s="28"/>
      <c r="Z165" s="28"/>
    </row>
    <row r="166" spans="1:26" ht="15.75">
      <c r="A166" s="323" t="s">
        <v>4163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4528</v>
      </c>
      <c r="H166" s="319"/>
      <c r="I166" s="323" t="s">
        <v>4888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4527</v>
      </c>
      <c r="P166" s="319"/>
      <c r="Q166" s="323" t="s">
        <v>4164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4529</v>
      </c>
      <c r="X166" s="28"/>
      <c r="Y166" s="28"/>
      <c r="Z166" s="28"/>
    </row>
    <row r="167" spans="1:26" ht="15.75">
      <c r="A167" s="323" t="s">
        <v>4165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4528</v>
      </c>
      <c r="H167" s="319"/>
      <c r="I167" s="323" t="s">
        <v>4166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4529</v>
      </c>
      <c r="P167" s="319"/>
      <c r="Q167" s="323" t="s">
        <v>4167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4528</v>
      </c>
      <c r="X167" s="28"/>
      <c r="Y167" s="28"/>
      <c r="Z167" s="28"/>
    </row>
    <row r="168" spans="1:26" ht="15.75">
      <c r="A168" s="323" t="s">
        <v>4168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4529</v>
      </c>
      <c r="H168" s="319"/>
      <c r="I168" s="323" t="s">
        <v>4169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4528</v>
      </c>
      <c r="P168" s="319"/>
      <c r="Q168" s="323" t="s">
        <v>4170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4528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4171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4528</v>
      </c>
      <c r="H171" s="319"/>
      <c r="I171" s="323" t="s">
        <v>4172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4527</v>
      </c>
      <c r="P171" s="319"/>
      <c r="Q171" s="323" t="s">
        <v>4173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4527</v>
      </c>
      <c r="X171" s="28"/>
      <c r="Y171" s="28"/>
      <c r="Z171" s="28"/>
    </row>
    <row r="172" spans="1:26" ht="15.75">
      <c r="A172" s="323" t="s">
        <v>4174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4529</v>
      </c>
      <c r="H172" s="319"/>
      <c r="I172" s="323" t="s">
        <v>4175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4528</v>
      </c>
      <c r="P172" s="319"/>
      <c r="Q172" s="323" t="s">
        <v>4176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4529</v>
      </c>
      <c r="X172" s="28"/>
      <c r="Y172" s="28"/>
      <c r="Z172" s="28"/>
    </row>
    <row r="173" spans="1:26" ht="15.75">
      <c r="A173" s="323" t="s">
        <v>4177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4530</v>
      </c>
      <c r="H173" s="319"/>
      <c r="I173" s="323" t="s">
        <v>4178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4527</v>
      </c>
      <c r="P173" s="319"/>
      <c r="Q173" s="323" t="s">
        <v>4179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4528</v>
      </c>
      <c r="X173" s="28"/>
      <c r="Y173" s="28"/>
      <c r="Z173" s="28"/>
    </row>
    <row r="174" spans="1:26" ht="15.75">
      <c r="A174" s="323" t="s">
        <v>4180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4530</v>
      </c>
      <c r="H174" s="319"/>
      <c r="I174" s="323" t="s">
        <v>4181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4528</v>
      </c>
      <c r="P174" s="319"/>
      <c r="Q174" s="323" t="s">
        <v>4182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4528</v>
      </c>
      <c r="X174" s="28"/>
      <c r="Y174" s="28"/>
      <c r="Z174" s="28"/>
    </row>
    <row r="175" spans="1:26" ht="15.75">
      <c r="A175" s="323" t="s">
        <v>4183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4527</v>
      </c>
      <c r="H175" s="315"/>
      <c r="I175" s="323" t="s">
        <v>4184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4530</v>
      </c>
      <c r="P175" s="316"/>
      <c r="Q175" s="323" t="s">
        <v>4185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4528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3451</v>
      </c>
      <c r="E178" s="427" t="s">
        <v>3452</v>
      </c>
      <c r="F178" s="427" t="s">
        <v>843</v>
      </c>
      <c r="G178" s="427" t="s">
        <v>2522</v>
      </c>
      <c r="H178" s="427" t="s">
        <v>2191</v>
      </c>
      <c r="I178" s="427" t="s">
        <v>2193</v>
      </c>
      <c r="J178" s="427" t="s">
        <v>2192</v>
      </c>
      <c r="K178" s="427" t="s">
        <v>2194</v>
      </c>
      <c r="L178" s="427" t="s">
        <v>2195</v>
      </c>
      <c r="M178" s="427" t="s">
        <v>2196</v>
      </c>
      <c r="N178" s="427" t="s">
        <v>2197</v>
      </c>
      <c r="O178" s="427" t="s">
        <v>2198</v>
      </c>
      <c r="P178" s="427" t="s">
        <v>2199</v>
      </c>
      <c r="Q178" s="427" t="s">
        <v>2200</v>
      </c>
      <c r="R178" s="427" t="s">
        <v>2201</v>
      </c>
      <c r="S178" s="427" t="s">
        <v>2178</v>
      </c>
      <c r="T178" s="427" t="s">
        <v>2202</v>
      </c>
      <c r="U178" s="431" t="s">
        <v>2203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2266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3574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3569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3572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2280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3568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3571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3570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3573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2267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2158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843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3610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4528</v>
      </c>
      <c r="H196" s="319"/>
      <c r="I196" s="323" t="s">
        <v>3686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4530</v>
      </c>
      <c r="P196" s="319"/>
      <c r="Q196" s="323" t="s">
        <v>3691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4528</v>
      </c>
    </row>
    <row r="197" spans="1:26" ht="15.75">
      <c r="A197" s="323" t="s">
        <v>3611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4528</v>
      </c>
      <c r="H197" s="319"/>
      <c r="I197" s="323" t="s">
        <v>3687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4528</v>
      </c>
      <c r="P197" s="319"/>
      <c r="Q197" s="323" t="s">
        <v>3692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4527</v>
      </c>
    </row>
    <row r="198" spans="1:26" ht="15.75">
      <c r="A198" s="323" t="s">
        <v>3612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4528</v>
      </c>
      <c r="H198" s="319"/>
      <c r="I198" s="323" t="s">
        <v>3688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4528</v>
      </c>
      <c r="P198" s="319"/>
      <c r="Q198" s="323" t="s">
        <v>3693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4528</v>
      </c>
    </row>
    <row r="199" spans="1:26" ht="15.75">
      <c r="A199" s="323" t="s">
        <v>3613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4530</v>
      </c>
      <c r="H199" s="319"/>
      <c r="I199" s="323" t="s">
        <v>3689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4528</v>
      </c>
      <c r="P199" s="319"/>
      <c r="Q199" s="323" t="s">
        <v>3694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4529</v>
      </c>
    </row>
    <row r="200" spans="1:26" ht="15.75">
      <c r="A200" s="323" t="s">
        <v>3614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4528</v>
      </c>
      <c r="H200" s="319"/>
      <c r="I200" s="323" t="s">
        <v>3690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4529</v>
      </c>
      <c r="P200" s="319"/>
      <c r="Q200" s="323" t="s">
        <v>3695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4528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2204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3696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4528</v>
      </c>
      <c r="H203" s="319"/>
      <c r="I203" s="323" t="s">
        <v>3701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4530</v>
      </c>
      <c r="P203" s="319"/>
      <c r="Q203" s="323" t="s">
        <v>3706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4529</v>
      </c>
    </row>
    <row r="204" spans="1:26" ht="15.75">
      <c r="A204" s="323" t="s">
        <v>3697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4528</v>
      </c>
      <c r="H204" s="319"/>
      <c r="I204" s="323" t="s">
        <v>3702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4529</v>
      </c>
      <c r="P204" s="319"/>
      <c r="Q204" s="323" t="s">
        <v>3707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4529</v>
      </c>
    </row>
    <row r="205" spans="1:26" ht="15.75">
      <c r="A205" s="323" t="s">
        <v>3698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4529</v>
      </c>
      <c r="H205" s="319"/>
      <c r="I205" s="323" t="s">
        <v>3703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4529</v>
      </c>
      <c r="P205" s="319"/>
      <c r="Q205" s="323" t="s">
        <v>3708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4530</v>
      </c>
    </row>
    <row r="206" spans="1:26" ht="15.75">
      <c r="A206" s="323" t="s">
        <v>3699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4530</v>
      </c>
      <c r="H206" s="319"/>
      <c r="I206" s="323" t="s">
        <v>3704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4528</v>
      </c>
      <c r="P206" s="319"/>
      <c r="Q206" s="323" t="s">
        <v>3709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4530</v>
      </c>
    </row>
    <row r="207" spans="1:26" ht="15.75">
      <c r="A207" s="323" t="s">
        <v>3700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4530</v>
      </c>
      <c r="H207" s="319"/>
      <c r="I207" s="323" t="s">
        <v>3705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4528</v>
      </c>
      <c r="P207" s="319"/>
      <c r="Q207" s="323" t="s">
        <v>3710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4528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2205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3711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4528</v>
      </c>
      <c r="H210" s="319"/>
      <c r="I210" s="323" t="s">
        <v>3716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4528</v>
      </c>
      <c r="P210" s="319"/>
      <c r="Q210" s="323" t="s">
        <v>3721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4527</v>
      </c>
    </row>
    <row r="211" spans="1:24" ht="15.75">
      <c r="A211" s="323" t="s">
        <v>3712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4529</v>
      </c>
      <c r="H211" s="319"/>
      <c r="I211" s="323" t="s">
        <v>3717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4530</v>
      </c>
      <c r="P211" s="319"/>
      <c r="Q211" s="323" t="s">
        <v>3722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4530</v>
      </c>
    </row>
    <row r="212" spans="1:24" ht="15.75">
      <c r="A212" s="323" t="s">
        <v>3713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4527</v>
      </c>
      <c r="H212" s="319"/>
      <c r="I212" s="323" t="s">
        <v>3718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4529</v>
      </c>
      <c r="P212" s="319"/>
      <c r="Q212" s="323" t="s">
        <v>2311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4527</v>
      </c>
    </row>
    <row r="213" spans="1:24" ht="15.75">
      <c r="A213" s="323" t="s">
        <v>3714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4528</v>
      </c>
      <c r="H213" s="319"/>
      <c r="I213" s="323" t="s">
        <v>3719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4528</v>
      </c>
      <c r="P213" s="319"/>
      <c r="Q213" s="323" t="s">
        <v>3723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4528</v>
      </c>
    </row>
    <row r="214" spans="1:24" ht="15.75">
      <c r="A214" s="323" t="s">
        <v>3715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4528</v>
      </c>
      <c r="H214" s="315"/>
      <c r="I214" s="323" t="s">
        <v>3720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4530</v>
      </c>
      <c r="P214" s="316"/>
      <c r="Q214" s="323" t="s">
        <v>3724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4528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2206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3524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3525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4188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4530</v>
      </c>
      <c r="H217" s="319"/>
      <c r="I217" s="323" t="s">
        <v>4189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4529</v>
      </c>
      <c r="P217" s="319"/>
      <c r="Q217" s="323" t="s">
        <v>4190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4530</v>
      </c>
      <c r="X217" s="28"/>
    </row>
    <row r="218" spans="1:24" ht="15.75">
      <c r="A218" s="323" t="s">
        <v>4191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4528</v>
      </c>
      <c r="H218" s="319"/>
      <c r="I218" s="323" t="s">
        <v>4192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4528</v>
      </c>
      <c r="P218" s="319"/>
      <c r="Q218" s="323" t="s">
        <v>4193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4527</v>
      </c>
      <c r="X218" s="28"/>
    </row>
    <row r="219" spans="1:24" ht="15.75">
      <c r="A219" s="323" t="s">
        <v>4194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4528</v>
      </c>
      <c r="I219" s="323" t="s">
        <v>4195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4528</v>
      </c>
      <c r="P219" s="319"/>
      <c r="Q219" s="323" t="s">
        <v>4196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4528</v>
      </c>
      <c r="X219" s="28"/>
    </row>
    <row r="220" spans="1:24" ht="15.75">
      <c r="A220" s="323" t="s">
        <v>4197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4528</v>
      </c>
      <c r="H220" s="319"/>
      <c r="I220" s="323" t="s">
        <v>4198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4530</v>
      </c>
      <c r="P220" s="319"/>
      <c r="Q220" s="323" t="s">
        <v>4199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4528</v>
      </c>
      <c r="X220" s="28"/>
    </row>
    <row r="221" spans="1:24" ht="15.75">
      <c r="A221" s="323" t="s">
        <v>4200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4530</v>
      </c>
      <c r="H221" s="319"/>
      <c r="I221" s="323" t="s">
        <v>4201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4528</v>
      </c>
      <c r="P221" s="319"/>
      <c r="Q221" s="323" t="s">
        <v>4202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4528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4203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4529</v>
      </c>
      <c r="H224" s="319"/>
      <c r="I224" s="323" t="s">
        <v>4204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4528</v>
      </c>
      <c r="P224" s="319"/>
      <c r="Q224" s="323" t="s">
        <v>4205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4530</v>
      </c>
      <c r="X224" s="28"/>
    </row>
    <row r="225" spans="1:26" ht="15.75">
      <c r="A225" s="323" t="s">
        <v>4206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4528</v>
      </c>
      <c r="H225" s="319"/>
      <c r="I225" s="323" t="s">
        <v>4207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4527</v>
      </c>
      <c r="P225" s="319"/>
      <c r="Q225" s="323" t="s">
        <v>4208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4528</v>
      </c>
      <c r="X225" s="28"/>
    </row>
    <row r="226" spans="1:26" ht="15.75">
      <c r="A226" s="323" t="s">
        <v>4209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4528</v>
      </c>
      <c r="H226" s="319"/>
      <c r="I226" s="323" t="s">
        <v>4210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4529</v>
      </c>
      <c r="P226" s="319"/>
      <c r="Q226" s="323" t="s">
        <v>4211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4528</v>
      </c>
      <c r="X226" s="28"/>
    </row>
    <row r="227" spans="1:26" ht="15.75">
      <c r="A227" s="323" t="s">
        <v>4212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4529</v>
      </c>
      <c r="H227" s="319"/>
      <c r="I227" s="323" t="s">
        <v>4213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4530</v>
      </c>
      <c r="P227" s="319"/>
      <c r="Q227" s="323" t="s">
        <v>4214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4529</v>
      </c>
      <c r="X227" s="28"/>
    </row>
    <row r="228" spans="1:26" ht="15.75">
      <c r="A228" s="323" t="s">
        <v>4215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4527</v>
      </c>
      <c r="H228" s="319"/>
      <c r="I228" s="323" t="s">
        <v>4216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4530</v>
      </c>
      <c r="P228" s="319"/>
      <c r="Q228" s="323" t="s">
        <v>4217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4527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4218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4528</v>
      </c>
      <c r="H231" s="319"/>
      <c r="I231" s="323" t="s">
        <v>4219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4528</v>
      </c>
      <c r="P231" s="319"/>
      <c r="Q231" s="323" t="s">
        <v>4220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4528</v>
      </c>
      <c r="X231" s="28"/>
    </row>
    <row r="232" spans="1:26" ht="15.75">
      <c r="A232" s="323" t="s">
        <v>4221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4529</v>
      </c>
      <c r="H232" s="319"/>
      <c r="I232" s="323" t="s">
        <v>4222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4530</v>
      </c>
      <c r="P232" s="319"/>
      <c r="Q232" s="323" t="s">
        <v>4223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4528</v>
      </c>
      <c r="X232" s="28"/>
    </row>
    <row r="233" spans="1:26" ht="15.75">
      <c r="A233" s="323" t="s">
        <v>4224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4527</v>
      </c>
      <c r="H233" s="319"/>
      <c r="I233" s="323" t="s">
        <v>4225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4528</v>
      </c>
      <c r="P233" s="319"/>
      <c r="Q233" s="323" t="s">
        <v>2307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4530</v>
      </c>
      <c r="X233" s="28"/>
    </row>
    <row r="234" spans="1:26" ht="15.75">
      <c r="A234" s="323" t="s">
        <v>4226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4530</v>
      </c>
      <c r="H234" s="319"/>
      <c r="I234" s="323" t="s">
        <v>4227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4528</v>
      </c>
      <c r="P234" s="319"/>
      <c r="Q234" s="323" t="s">
        <v>4228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4527</v>
      </c>
      <c r="X234" s="28"/>
    </row>
    <row r="235" spans="1:26" ht="15.75">
      <c r="A235" s="323" t="s">
        <v>4229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4530</v>
      </c>
      <c r="H235" s="315"/>
      <c r="I235" s="323" t="s">
        <v>4230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4530</v>
      </c>
      <c r="P235" s="316"/>
      <c r="Q235" s="323" t="s">
        <v>4231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4527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3451</v>
      </c>
      <c r="E238" s="427" t="s">
        <v>3452</v>
      </c>
      <c r="F238" s="427" t="s">
        <v>843</v>
      </c>
      <c r="G238" s="427" t="s">
        <v>2522</v>
      </c>
      <c r="H238" s="427" t="s">
        <v>2191</v>
      </c>
      <c r="I238" s="427" t="s">
        <v>2193</v>
      </c>
      <c r="J238" s="427" t="s">
        <v>2192</v>
      </c>
      <c r="K238" s="427" t="s">
        <v>2194</v>
      </c>
      <c r="L238" s="427" t="s">
        <v>2195</v>
      </c>
      <c r="M238" s="427" t="s">
        <v>2196</v>
      </c>
      <c r="N238" s="427" t="s">
        <v>2197</v>
      </c>
      <c r="O238" s="427" t="s">
        <v>2198</v>
      </c>
      <c r="P238" s="427" t="s">
        <v>2199</v>
      </c>
      <c r="Q238" s="427" t="s">
        <v>2200</v>
      </c>
      <c r="R238" s="427" t="s">
        <v>2201</v>
      </c>
      <c r="S238" s="427" t="s">
        <v>2178</v>
      </c>
      <c r="T238" s="427" t="s">
        <v>2202</v>
      </c>
      <c r="U238" s="427" t="s">
        <v>2203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2283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3576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3487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3575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2248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2290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2240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2254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2304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3588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2159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843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3615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4527</v>
      </c>
      <c r="H256" s="319"/>
      <c r="I256" s="323" t="s">
        <v>3725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4528</v>
      </c>
      <c r="P256" s="319"/>
      <c r="Q256" s="323" t="s">
        <v>3730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4529</v>
      </c>
    </row>
    <row r="257" spans="1:23" ht="15.75">
      <c r="A257" s="323" t="s">
        <v>3616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4529</v>
      </c>
      <c r="H257" s="319"/>
      <c r="I257" s="323" t="s">
        <v>3726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4529</v>
      </c>
      <c r="P257" s="319"/>
      <c r="Q257" s="323" t="s">
        <v>3731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4527</v>
      </c>
    </row>
    <row r="258" spans="1:23" ht="15.75">
      <c r="A258" s="323" t="s">
        <v>3617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4529</v>
      </c>
      <c r="H258" s="319"/>
      <c r="I258" s="323" t="s">
        <v>3727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4528</v>
      </c>
      <c r="P258" s="319"/>
      <c r="Q258" s="323" t="s">
        <v>3732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4528</v>
      </c>
    </row>
    <row r="259" spans="1:23" ht="15.75">
      <c r="A259" s="323" t="s">
        <v>3618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4528</v>
      </c>
      <c r="H259" s="319"/>
      <c r="I259" s="323" t="s">
        <v>3728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4528</v>
      </c>
      <c r="P259" s="319"/>
      <c r="Q259" s="323" t="s">
        <v>3733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4527</v>
      </c>
    </row>
    <row r="260" spans="1:23" ht="15.75">
      <c r="A260" s="323" t="s">
        <v>3619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4528</v>
      </c>
      <c r="H260" s="319"/>
      <c r="I260" s="323" t="s">
        <v>3729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4528</v>
      </c>
      <c r="P260" s="319"/>
      <c r="Q260" s="323" t="s">
        <v>3734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4528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2204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3735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4528</v>
      </c>
      <c r="H263" s="319"/>
      <c r="I263" s="323" t="s">
        <v>2225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4528</v>
      </c>
      <c r="P263" s="319"/>
      <c r="Q263" s="323" t="s">
        <v>3743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4528</v>
      </c>
    </row>
    <row r="264" spans="1:23" ht="15.75">
      <c r="A264" s="323" t="s">
        <v>2226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4529</v>
      </c>
      <c r="H264" s="319"/>
      <c r="I264" s="323" t="s">
        <v>3739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4528</v>
      </c>
      <c r="P264" s="319"/>
      <c r="Q264" s="323" t="s">
        <v>3744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4530</v>
      </c>
    </row>
    <row r="265" spans="1:23" ht="15.75">
      <c r="A265" s="323" t="s">
        <v>3736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4528</v>
      </c>
      <c r="H265" s="319"/>
      <c r="I265" s="323" t="s">
        <v>3740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4528</v>
      </c>
      <c r="P265" s="319"/>
      <c r="Q265" s="323" t="s">
        <v>3745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4530</v>
      </c>
    </row>
    <row r="266" spans="1:23" ht="15.75">
      <c r="A266" s="323" t="s">
        <v>3737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4528</v>
      </c>
      <c r="H266" s="319"/>
      <c r="I266" s="323" t="s">
        <v>3741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4527</v>
      </c>
      <c r="P266" s="319"/>
      <c r="Q266" s="323" t="s">
        <v>3746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4528</v>
      </c>
    </row>
    <row r="267" spans="1:23" ht="15.75">
      <c r="A267" s="323" t="s">
        <v>3738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4527</v>
      </c>
      <c r="H267" s="319"/>
      <c r="I267" s="323" t="s">
        <v>3742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4529</v>
      </c>
      <c r="P267" s="319"/>
      <c r="Q267" s="323" t="s">
        <v>3747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4528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2205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2224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4527</v>
      </c>
      <c r="H270" s="319"/>
      <c r="I270" s="323" t="s">
        <v>3752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4529</v>
      </c>
      <c r="P270" s="319"/>
      <c r="Q270" s="323" t="s">
        <v>3757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4528</v>
      </c>
    </row>
    <row r="271" spans="1:23" ht="15.75">
      <c r="A271" s="323" t="s">
        <v>3748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4528</v>
      </c>
      <c r="H271" s="319"/>
      <c r="I271" s="323" t="s">
        <v>3753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4529</v>
      </c>
      <c r="P271" s="319"/>
      <c r="Q271" s="323" t="s">
        <v>3758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4528</v>
      </c>
    </row>
    <row r="272" spans="1:23" ht="15.75">
      <c r="A272" s="323" t="s">
        <v>3749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4528</v>
      </c>
      <c r="H272" s="319"/>
      <c r="I272" s="323" t="s">
        <v>3754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4527</v>
      </c>
      <c r="P272" s="319"/>
      <c r="Q272" s="323" t="s">
        <v>3759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4528</v>
      </c>
    </row>
    <row r="273" spans="1:24" ht="15.75">
      <c r="A273" s="323" t="s">
        <v>3750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4530</v>
      </c>
      <c r="H273" s="319"/>
      <c r="I273" s="323" t="s">
        <v>3755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4528</v>
      </c>
      <c r="P273" s="319"/>
      <c r="Q273" s="323" t="s">
        <v>3760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4530</v>
      </c>
    </row>
    <row r="274" spans="1:24" ht="15.75">
      <c r="A274" s="323" t="s">
        <v>3751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4527</v>
      </c>
      <c r="H274" s="315"/>
      <c r="I274" s="323" t="s">
        <v>3756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4530</v>
      </c>
      <c r="P274" s="316"/>
      <c r="Q274" s="323" t="s">
        <v>3761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4527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2206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3524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3525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4232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4529</v>
      </c>
      <c r="H277" s="319"/>
      <c r="I277" s="323" t="s">
        <v>4233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4529</v>
      </c>
      <c r="P277" s="319"/>
      <c r="Q277" s="323" t="s">
        <v>4234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4529</v>
      </c>
      <c r="X277" s="28"/>
    </row>
    <row r="278" spans="1:24" ht="15.75">
      <c r="A278" s="323" t="s">
        <v>4235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4528</v>
      </c>
      <c r="H278" s="319"/>
      <c r="I278" s="323" t="s">
        <v>4236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4530</v>
      </c>
      <c r="P278" s="319"/>
      <c r="Q278" s="323" t="s">
        <v>4237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4528</v>
      </c>
      <c r="X278" s="28"/>
    </row>
    <row r="279" spans="1:24" ht="15.75">
      <c r="A279" s="323" t="s">
        <v>4238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4529</v>
      </c>
      <c r="H279" s="319"/>
      <c r="I279" s="323" t="s">
        <v>4239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4529</v>
      </c>
      <c r="P279" s="319"/>
      <c r="Q279" s="323" t="s">
        <v>4240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4527</v>
      </c>
      <c r="X279" s="28"/>
    </row>
    <row r="280" spans="1:24" ht="15.75">
      <c r="A280" s="323" t="s">
        <v>4241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4528</v>
      </c>
      <c r="H280" s="319"/>
      <c r="I280" s="323" t="s">
        <v>4242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4530</v>
      </c>
      <c r="P280" s="319"/>
      <c r="Q280" s="323" t="s">
        <v>4992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4528</v>
      </c>
      <c r="X280" s="28"/>
    </row>
    <row r="281" spans="1:24" ht="15.75">
      <c r="A281" s="323" t="s">
        <v>4243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4529</v>
      </c>
      <c r="H281" s="319"/>
      <c r="I281" s="323" t="s">
        <v>4244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4530</v>
      </c>
      <c r="P281" s="319"/>
      <c r="Q281" s="323" t="s">
        <v>4245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4529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4246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4527</v>
      </c>
      <c r="H284" s="319"/>
      <c r="I284" s="323" t="s">
        <v>2222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4528</v>
      </c>
      <c r="P284" s="319"/>
      <c r="Q284" s="323" t="s">
        <v>4247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4529</v>
      </c>
      <c r="X284" s="28"/>
    </row>
    <row r="285" spans="1:24" ht="15.75">
      <c r="A285" s="323" t="s">
        <v>2223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4528</v>
      </c>
      <c r="H285" s="319"/>
      <c r="I285" s="323" t="s">
        <v>4248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4528</v>
      </c>
      <c r="P285" s="319"/>
      <c r="Q285" s="323" t="s">
        <v>4249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4528</v>
      </c>
      <c r="X285" s="28"/>
    </row>
    <row r="286" spans="1:24" ht="15.75">
      <c r="A286" s="323" t="s">
        <v>4250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4529</v>
      </c>
      <c r="H286" s="319"/>
      <c r="I286" s="323" t="s">
        <v>4251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4528</v>
      </c>
      <c r="P286" s="319"/>
      <c r="Q286" s="323" t="s">
        <v>4252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4527</v>
      </c>
      <c r="X286" s="28"/>
    </row>
    <row r="287" spans="1:24" ht="15.75">
      <c r="A287" s="323" t="s">
        <v>4253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4530</v>
      </c>
      <c r="H287" s="319"/>
      <c r="I287" s="323" t="s">
        <v>4254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4528</v>
      </c>
      <c r="P287" s="319"/>
      <c r="Q287" s="323" t="s">
        <v>4255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4528</v>
      </c>
      <c r="X287" s="28"/>
    </row>
    <row r="288" spans="1:24" ht="15.75">
      <c r="A288" s="323" t="s">
        <v>4256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4528</v>
      </c>
      <c r="H288" s="319"/>
      <c r="I288" s="323" t="s">
        <v>4257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4528</v>
      </c>
      <c r="P288" s="319"/>
      <c r="Q288" s="323" t="s">
        <v>4258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4530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2221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4528</v>
      </c>
      <c r="H291" s="319"/>
      <c r="I291" s="323" t="s">
        <v>4259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4530</v>
      </c>
      <c r="P291" s="319"/>
      <c r="Q291" s="323" t="s">
        <v>4260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4528</v>
      </c>
      <c r="X291" s="28"/>
    </row>
    <row r="292" spans="1:26" ht="15.75">
      <c r="A292" s="323" t="s">
        <v>4261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4528</v>
      </c>
      <c r="H292" s="319"/>
      <c r="I292" s="323" t="s">
        <v>4262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4528</v>
      </c>
      <c r="P292" s="319"/>
      <c r="Q292" s="323" t="s">
        <v>4263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4527</v>
      </c>
      <c r="X292" s="28"/>
    </row>
    <row r="293" spans="1:26" ht="15.75">
      <c r="A293" s="323" t="s">
        <v>4264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4528</v>
      </c>
      <c r="H293" s="319"/>
      <c r="I293" s="323" t="s">
        <v>4265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4528</v>
      </c>
      <c r="P293" s="319"/>
      <c r="Q293" s="323" t="s">
        <v>4266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4527</v>
      </c>
      <c r="X293" s="28"/>
    </row>
    <row r="294" spans="1:26" ht="15.75">
      <c r="A294" s="323" t="s">
        <v>4267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4529</v>
      </c>
      <c r="H294" s="319"/>
      <c r="I294" s="323" t="s">
        <v>4268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4527</v>
      </c>
      <c r="P294" s="319"/>
      <c r="Q294" s="323" t="s">
        <v>4269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4528</v>
      </c>
      <c r="X294" s="28"/>
    </row>
    <row r="295" spans="1:26" ht="15.75">
      <c r="A295" s="323" t="s">
        <v>4270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4528</v>
      </c>
      <c r="H295" s="315"/>
      <c r="I295" s="323" t="s">
        <v>4271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4527</v>
      </c>
      <c r="P295" s="316"/>
      <c r="Q295" s="323" t="s">
        <v>4272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4530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3451</v>
      </c>
      <c r="E298" s="427" t="s">
        <v>3452</v>
      </c>
      <c r="F298" s="427" t="s">
        <v>843</v>
      </c>
      <c r="G298" s="427" t="s">
        <v>2522</v>
      </c>
      <c r="H298" s="427" t="s">
        <v>2191</v>
      </c>
      <c r="I298" s="427" t="s">
        <v>2193</v>
      </c>
      <c r="J298" s="427" t="s">
        <v>2192</v>
      </c>
      <c r="K298" s="427" t="s">
        <v>2194</v>
      </c>
      <c r="L298" s="427" t="s">
        <v>2195</v>
      </c>
      <c r="M298" s="427" t="s">
        <v>2196</v>
      </c>
      <c r="N298" s="427" t="s">
        <v>2197</v>
      </c>
      <c r="O298" s="427" t="s">
        <v>2198</v>
      </c>
      <c r="P298" s="427" t="s">
        <v>2199</v>
      </c>
      <c r="Q298" s="427" t="s">
        <v>2200</v>
      </c>
      <c r="R298" s="427" t="s">
        <v>2201</v>
      </c>
      <c r="S298" s="427" t="s">
        <v>2178</v>
      </c>
      <c r="T298" s="427" t="s">
        <v>2202</v>
      </c>
      <c r="U298" s="427" t="s">
        <v>2203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2292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2263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3577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3579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3578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2251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3581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3580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2253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2250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2160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843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3620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4527</v>
      </c>
      <c r="H316" s="319"/>
      <c r="I316" s="323" t="s">
        <v>3762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4528</v>
      </c>
      <c r="P316" s="319"/>
      <c r="Q316" s="323" t="s">
        <v>3767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4528</v>
      </c>
    </row>
    <row r="317" spans="1:26" ht="15.75">
      <c r="A317" s="323" t="s">
        <v>3621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4528</v>
      </c>
      <c r="H317" s="319"/>
      <c r="I317" s="323" t="s">
        <v>3763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4527</v>
      </c>
      <c r="P317" s="319"/>
      <c r="Q317" s="323" t="s">
        <v>3771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4527</v>
      </c>
    </row>
    <row r="318" spans="1:26" ht="15.75">
      <c r="A318" s="323" t="s">
        <v>3622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4528</v>
      </c>
      <c r="H318" s="319"/>
      <c r="I318" s="323" t="s">
        <v>3764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4529</v>
      </c>
      <c r="P318" s="319"/>
      <c r="Q318" s="323" t="s">
        <v>3768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4530</v>
      </c>
    </row>
    <row r="319" spans="1:26" ht="15.75">
      <c r="A319" s="323" t="s">
        <v>3623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4529</v>
      </c>
      <c r="H319" s="319"/>
      <c r="I319" s="323" t="s">
        <v>3765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4530</v>
      </c>
      <c r="P319" s="319"/>
      <c r="Q319" s="323" t="s">
        <v>3769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4528</v>
      </c>
    </row>
    <row r="320" spans="1:26" ht="15.75">
      <c r="A320" s="323" t="s">
        <v>3624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4530</v>
      </c>
      <c r="H320" s="319"/>
      <c r="I320" s="323" t="s">
        <v>3766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4529</v>
      </c>
      <c r="P320" s="319"/>
      <c r="Q320" s="323" t="s">
        <v>3770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4528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2204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3772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4528</v>
      </c>
      <c r="H323" s="319"/>
      <c r="I323" s="323" t="s">
        <v>3777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4528</v>
      </c>
      <c r="P323" s="319"/>
      <c r="Q323" s="323" t="s">
        <v>3781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4529</v>
      </c>
    </row>
    <row r="324" spans="1:24" ht="15.75">
      <c r="A324" s="323" t="s">
        <v>3773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4528</v>
      </c>
      <c r="H324" s="319"/>
      <c r="I324" s="323" t="s">
        <v>3785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4528</v>
      </c>
      <c r="P324" s="319"/>
      <c r="Q324" s="323" t="s">
        <v>3782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4530</v>
      </c>
    </row>
    <row r="325" spans="1:24" ht="15.75">
      <c r="A325" s="323" t="s">
        <v>3774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4530</v>
      </c>
      <c r="H325" s="319"/>
      <c r="I325" s="323" t="s">
        <v>3778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4529</v>
      </c>
      <c r="P325" s="319"/>
      <c r="Q325" s="323" t="s">
        <v>3783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4527</v>
      </c>
    </row>
    <row r="326" spans="1:24" ht="15.75">
      <c r="A326" s="323" t="s">
        <v>3775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4528</v>
      </c>
      <c r="H326" s="319"/>
      <c r="I326" s="323" t="s">
        <v>3779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4530</v>
      </c>
      <c r="P326" s="319"/>
      <c r="Q326" s="323" t="s">
        <v>3784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4527</v>
      </c>
    </row>
    <row r="327" spans="1:24" ht="15.75">
      <c r="A327" s="323" t="s">
        <v>3776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4528</v>
      </c>
      <c r="H327" s="319"/>
      <c r="I327" s="323" t="s">
        <v>3780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4528</v>
      </c>
      <c r="P327" s="319"/>
      <c r="Q327" s="323" t="s">
        <v>2299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4530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2205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3789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4528</v>
      </c>
      <c r="H330" s="319"/>
      <c r="I330" s="323" t="s">
        <v>3790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4527</v>
      </c>
      <c r="P330" s="319"/>
      <c r="Q330" s="323" t="s">
        <v>3795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4528</v>
      </c>
    </row>
    <row r="331" spans="1:24" ht="15.75">
      <c r="A331" s="323" t="s">
        <v>2220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4528</v>
      </c>
      <c r="H331" s="319"/>
      <c r="I331" s="323" t="s">
        <v>3791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4528</v>
      </c>
      <c r="P331" s="319"/>
      <c r="Q331" s="323" t="s">
        <v>3796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4528</v>
      </c>
    </row>
    <row r="332" spans="1:24" ht="15.75">
      <c r="A332" s="323" t="s">
        <v>3786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4530</v>
      </c>
      <c r="H332" s="319"/>
      <c r="I332" s="323" t="s">
        <v>3792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4528</v>
      </c>
      <c r="P332" s="319"/>
      <c r="Q332" s="323" t="s">
        <v>3797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4530</v>
      </c>
    </row>
    <row r="333" spans="1:24" ht="15.75">
      <c r="A333" s="323" t="s">
        <v>3787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4527</v>
      </c>
      <c r="H333" s="319"/>
      <c r="I333" s="323" t="s">
        <v>3793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4530</v>
      </c>
      <c r="P333" s="319"/>
      <c r="Q333" s="323" t="s">
        <v>3799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4529</v>
      </c>
    </row>
    <row r="334" spans="1:24" ht="15.75">
      <c r="A334" s="323" t="s">
        <v>3788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4529</v>
      </c>
      <c r="H334" s="315"/>
      <c r="I334" s="323" t="s">
        <v>3794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4528</v>
      </c>
      <c r="P334" s="316"/>
      <c r="Q334" s="323" t="s">
        <v>3798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4529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2206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3524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3525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4273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4529</v>
      </c>
      <c r="H337" s="319"/>
      <c r="I337" s="323" t="s">
        <v>4274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4527</v>
      </c>
      <c r="P337" s="319"/>
      <c r="Q337" s="323" t="s">
        <v>4993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4529</v>
      </c>
      <c r="X337" s="28"/>
    </row>
    <row r="338" spans="1:24" ht="15.75">
      <c r="A338" s="323" t="s">
        <v>4275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4528</v>
      </c>
      <c r="H338" s="319"/>
      <c r="I338" s="323" t="s">
        <v>4276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4527</v>
      </c>
      <c r="P338" s="319"/>
      <c r="Q338" s="323" t="s">
        <v>4277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4530</v>
      </c>
      <c r="X338" s="28"/>
    </row>
    <row r="339" spans="1:24" ht="15.75">
      <c r="A339" s="323" t="s">
        <v>4278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4530</v>
      </c>
      <c r="H339" s="319"/>
      <c r="I339" s="323" t="s">
        <v>4279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4530</v>
      </c>
      <c r="P339" s="319"/>
      <c r="Q339" s="323" t="s">
        <v>4280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4530</v>
      </c>
      <c r="X339" s="28"/>
    </row>
    <row r="340" spans="1:24" ht="15.75">
      <c r="A340" s="323" t="s">
        <v>5035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4529</v>
      </c>
      <c r="H340" s="319"/>
      <c r="I340" s="323" t="s">
        <v>4281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4528</v>
      </c>
      <c r="P340" s="319"/>
      <c r="Q340" s="323" t="s">
        <v>4282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4528</v>
      </c>
      <c r="X340" s="28"/>
    </row>
    <row r="341" spans="1:24" ht="15.75">
      <c r="A341" s="323" t="s">
        <v>4283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4528</v>
      </c>
      <c r="H341" s="319"/>
      <c r="I341" s="323" t="s">
        <v>4284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4528</v>
      </c>
      <c r="P341" s="319"/>
      <c r="Q341" s="323" t="s">
        <v>4285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4528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4286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4529</v>
      </c>
      <c r="H344" s="319"/>
      <c r="I344" s="323" t="s">
        <v>4287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4528</v>
      </c>
      <c r="P344" s="319"/>
      <c r="Q344" s="323" t="s">
        <v>4288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4528</v>
      </c>
      <c r="X344" s="28"/>
    </row>
    <row r="345" spans="1:24" ht="15.75">
      <c r="A345" s="323" t="s">
        <v>4289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4527</v>
      </c>
      <c r="H345" s="319"/>
      <c r="I345" s="323" t="s">
        <v>4290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4527</v>
      </c>
      <c r="P345" s="319"/>
      <c r="Q345" s="323" t="s">
        <v>5038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4530</v>
      </c>
      <c r="X345" s="28"/>
    </row>
    <row r="346" spans="1:24" ht="15.75">
      <c r="A346" s="323" t="s">
        <v>5036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4528</v>
      </c>
      <c r="H346" s="319"/>
      <c r="I346" s="323" t="s">
        <v>4291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4528</v>
      </c>
      <c r="Q346" s="323" t="s">
        <v>4292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4530</v>
      </c>
      <c r="X346" s="28"/>
    </row>
    <row r="347" spans="1:24" ht="15.75">
      <c r="A347" s="323" t="s">
        <v>4293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4529</v>
      </c>
      <c r="H347" s="319"/>
      <c r="I347" s="323" t="s">
        <v>5037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4530</v>
      </c>
      <c r="P347" s="319"/>
      <c r="Q347" s="323" t="s">
        <v>4294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4528</v>
      </c>
      <c r="X347" s="28"/>
    </row>
    <row r="348" spans="1:24" ht="15.75">
      <c r="A348" s="323" t="s">
        <v>4295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4528</v>
      </c>
      <c r="H348" s="319"/>
      <c r="I348" s="323" t="s">
        <v>4296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4528</v>
      </c>
      <c r="P348" s="319"/>
      <c r="Q348" s="323" t="s">
        <v>2298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4528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4297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4528</v>
      </c>
      <c r="H351" s="319"/>
      <c r="I351" s="323" t="s">
        <v>5071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4530</v>
      </c>
      <c r="P351" s="319"/>
      <c r="Q351" s="323" t="s">
        <v>4298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4527</v>
      </c>
      <c r="X351" s="28"/>
    </row>
    <row r="352" spans="1:24" ht="15.75">
      <c r="A352" s="323" t="s">
        <v>2217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4528</v>
      </c>
      <c r="H352" s="319"/>
      <c r="I352" s="323" t="s">
        <v>4299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4528</v>
      </c>
      <c r="P352" s="319"/>
      <c r="Q352" s="323" t="s">
        <v>4300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4529</v>
      </c>
      <c r="X352" s="28"/>
    </row>
    <row r="353" spans="1:26" ht="15.75">
      <c r="A353" s="323" t="s">
        <v>4301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4527</v>
      </c>
      <c r="H353" s="319"/>
      <c r="I353" s="323" t="s">
        <v>4302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4528</v>
      </c>
      <c r="P353" s="319"/>
      <c r="Q353" s="323" t="s">
        <v>5040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4528</v>
      </c>
      <c r="X353" s="28"/>
    </row>
    <row r="354" spans="1:26" ht="15.75">
      <c r="A354" s="323" t="s">
        <v>4303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4528</v>
      </c>
      <c r="H354" s="319"/>
      <c r="I354" s="323" t="s">
        <v>5039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4527</v>
      </c>
      <c r="P354" s="319"/>
      <c r="Q354" s="323" t="s">
        <v>4304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4529</v>
      </c>
      <c r="X354" s="28"/>
    </row>
    <row r="355" spans="1:26" ht="15.75">
      <c r="A355" s="323" t="s">
        <v>5034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4528</v>
      </c>
      <c r="H355" s="315"/>
      <c r="I355" s="323" t="s">
        <v>4305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4527</v>
      </c>
      <c r="P355" s="316"/>
      <c r="Q355" s="323" t="s">
        <v>4306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4529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3451</v>
      </c>
      <c r="E358" s="427" t="s">
        <v>3452</v>
      </c>
      <c r="F358" s="427" t="s">
        <v>843</v>
      </c>
      <c r="G358" s="427" t="s">
        <v>2522</v>
      </c>
      <c r="H358" s="427" t="s">
        <v>2191</v>
      </c>
      <c r="I358" s="427" t="s">
        <v>2193</v>
      </c>
      <c r="J358" s="427" t="s">
        <v>2192</v>
      </c>
      <c r="K358" s="427" t="s">
        <v>2194</v>
      </c>
      <c r="L358" s="427" t="s">
        <v>2195</v>
      </c>
      <c r="M358" s="427" t="s">
        <v>2196</v>
      </c>
      <c r="N358" s="427" t="s">
        <v>2197</v>
      </c>
      <c r="O358" s="427" t="s">
        <v>2198</v>
      </c>
      <c r="P358" s="427" t="s">
        <v>2199</v>
      </c>
      <c r="Q358" s="427" t="s">
        <v>2200</v>
      </c>
      <c r="R358" s="427" t="s">
        <v>2201</v>
      </c>
      <c r="S358" s="427" t="s">
        <v>2178</v>
      </c>
      <c r="T358" s="427" t="s">
        <v>2202</v>
      </c>
      <c r="U358" s="427" t="s">
        <v>2203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2265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3582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3584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2239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3583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2247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2297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2293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2279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2306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2161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843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2231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4527</v>
      </c>
      <c r="H376" s="319"/>
      <c r="I376" s="323" t="s">
        <v>3800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4528</v>
      </c>
      <c r="P376" s="319"/>
      <c r="Q376" s="323" t="s">
        <v>2227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4528</v>
      </c>
    </row>
    <row r="377" spans="1:26" ht="15.75">
      <c r="A377" s="323" t="s">
        <v>3625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4530</v>
      </c>
      <c r="H377" s="319"/>
      <c r="I377" s="323" t="s">
        <v>4496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4528</v>
      </c>
      <c r="P377" s="319"/>
      <c r="Q377" s="323" t="s">
        <v>4497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4529</v>
      </c>
    </row>
    <row r="378" spans="1:26" ht="15.75">
      <c r="A378" s="323" t="s">
        <v>3626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4528</v>
      </c>
      <c r="H378" s="319"/>
      <c r="I378" s="323" t="s">
        <v>3801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4528</v>
      </c>
      <c r="P378" s="319"/>
      <c r="Q378" s="323" t="s">
        <v>2296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4528</v>
      </c>
    </row>
    <row r="379" spans="1:26" ht="15.75">
      <c r="A379" s="323" t="s">
        <v>4498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4528</v>
      </c>
      <c r="H379" s="319"/>
      <c r="I379" s="323" t="s">
        <v>3802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4527</v>
      </c>
      <c r="P379" s="319"/>
      <c r="Q379" s="323" t="s">
        <v>2232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4527</v>
      </c>
    </row>
    <row r="380" spans="1:26" ht="15.75">
      <c r="A380" s="323" t="s">
        <v>3627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4527</v>
      </c>
      <c r="H380" s="319"/>
      <c r="I380" s="323" t="s">
        <v>3803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4528</v>
      </c>
      <c r="P380" s="319"/>
      <c r="Q380" s="323" t="s">
        <v>3804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4527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2204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3805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4529</v>
      </c>
      <c r="H383" s="319"/>
      <c r="I383" s="323" t="s">
        <v>3809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4529</v>
      </c>
      <c r="P383" s="319"/>
      <c r="Q383" s="323" t="s">
        <v>3812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4528</v>
      </c>
    </row>
    <row r="384" spans="1:26" ht="15.75">
      <c r="A384" s="323" t="s">
        <v>3806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4530</v>
      </c>
      <c r="H384" s="319"/>
      <c r="I384" s="323" t="s">
        <v>3810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4527</v>
      </c>
      <c r="P384" s="319"/>
      <c r="Q384" s="323" t="s">
        <v>4499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4530</v>
      </c>
    </row>
    <row r="385" spans="1:24" ht="15.75">
      <c r="A385" s="323" t="s">
        <v>4500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4528</v>
      </c>
      <c r="H385" s="319"/>
      <c r="I385" s="323" t="s">
        <v>3811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4527</v>
      </c>
      <c r="P385" s="319"/>
      <c r="Q385" s="323" t="s">
        <v>3813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4530</v>
      </c>
    </row>
    <row r="386" spans="1:24" ht="15.75">
      <c r="A386" s="323" t="s">
        <v>3807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4528</v>
      </c>
      <c r="H386" s="319"/>
      <c r="I386" s="323" t="s">
        <v>4501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4530</v>
      </c>
      <c r="P386" s="319"/>
      <c r="Q386" s="323" t="s">
        <v>3814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4528</v>
      </c>
    </row>
    <row r="387" spans="1:24" ht="15.75">
      <c r="A387" s="323" t="s">
        <v>3808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4529</v>
      </c>
      <c r="H387" s="319"/>
      <c r="I387" s="323" t="s">
        <v>2234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4530</v>
      </c>
      <c r="P387" s="319"/>
      <c r="Q387" s="323" t="s">
        <v>3815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4528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2205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3816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4530</v>
      </c>
      <c r="H390" s="319"/>
      <c r="I390" s="323" t="s">
        <v>2235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4530</v>
      </c>
      <c r="P390" s="319"/>
      <c r="Q390" s="323" t="s">
        <v>3822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4528</v>
      </c>
    </row>
    <row r="391" spans="1:24" ht="15.75">
      <c r="A391" s="323" t="s">
        <v>4502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4528</v>
      </c>
      <c r="H391" s="319"/>
      <c r="I391" s="323" t="s">
        <v>3819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4528</v>
      </c>
      <c r="P391" s="319"/>
      <c r="Q391" s="323" t="s">
        <v>3823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4527</v>
      </c>
    </row>
    <row r="392" spans="1:24" ht="15.75">
      <c r="A392" s="323" t="s">
        <v>3817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4529</v>
      </c>
      <c r="H392" s="319"/>
      <c r="I392" s="323" t="s">
        <v>3820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4530</v>
      </c>
      <c r="P392" s="319"/>
      <c r="Q392" s="323" t="s">
        <v>4503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4528</v>
      </c>
    </row>
    <row r="393" spans="1:24" ht="15.75">
      <c r="A393" s="323" t="s">
        <v>3818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4527</v>
      </c>
      <c r="H393" s="319"/>
      <c r="I393" s="323" t="s">
        <v>4504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4527</v>
      </c>
      <c r="P393" s="319"/>
      <c r="Q393" s="323" t="s">
        <v>3824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4530</v>
      </c>
    </row>
    <row r="394" spans="1:24" ht="15.75">
      <c r="A394" s="323" t="s">
        <v>2236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4528</v>
      </c>
      <c r="H394" s="315"/>
      <c r="I394" s="323" t="s">
        <v>3821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4528</v>
      </c>
      <c r="P394" s="316"/>
      <c r="Q394" s="323" t="s">
        <v>3825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4527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2206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3524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3525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2237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4528</v>
      </c>
      <c r="H397" s="319"/>
      <c r="I397" s="323" t="s">
        <v>4307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4527</v>
      </c>
      <c r="P397" s="319"/>
      <c r="Q397" s="323" t="s">
        <v>2233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4528</v>
      </c>
      <c r="X397" s="28"/>
    </row>
    <row r="398" spans="1:24" ht="15.75">
      <c r="A398" s="323" t="s">
        <v>4308</v>
      </c>
      <c r="E398" s="109">
        <f>'Punten per wedstrijd'!I13*1.2</f>
        <v>109.2</v>
      </c>
      <c r="F398" s="109">
        <f>'Punten per wedstrijd'!I10</f>
        <v>49</v>
      </c>
      <c r="G398" s="312" t="s">
        <v>4528</v>
      </c>
      <c r="H398" s="319"/>
      <c r="I398" s="323" t="s">
        <v>4505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4528</v>
      </c>
      <c r="P398" s="319"/>
      <c r="Q398" s="323" t="s">
        <v>4506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4528</v>
      </c>
      <c r="X398" s="28"/>
    </row>
    <row r="399" spans="1:24" ht="15.75">
      <c r="A399" s="323" t="s">
        <v>4309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4529</v>
      </c>
      <c r="H399" s="319"/>
      <c r="I399" s="323" t="s">
        <v>4310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4530</v>
      </c>
      <c r="P399" s="319"/>
      <c r="Q399" s="323" t="s">
        <v>2301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4530</v>
      </c>
      <c r="X399" s="28"/>
    </row>
    <row r="400" spans="1:24" ht="15.75">
      <c r="A400" s="323" t="s">
        <v>4507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4528</v>
      </c>
      <c r="H400" s="319"/>
      <c r="I400" s="323" t="s">
        <v>4311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4528</v>
      </c>
      <c r="P400" s="319"/>
      <c r="Q400" s="323" t="s">
        <v>2238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4528</v>
      </c>
      <c r="X400" s="28"/>
    </row>
    <row r="401" spans="1:24" ht="15.75">
      <c r="A401" s="323" t="s">
        <v>4312</v>
      </c>
      <c r="E401" s="109">
        <f>'Punten per wedstrijd'!I95*1.2</f>
        <v>403.2</v>
      </c>
      <c r="F401" s="109">
        <f>'Punten per wedstrijd'!I98</f>
        <v>97.5</v>
      </c>
      <c r="G401" s="312" t="s">
        <v>4528</v>
      </c>
      <c r="H401" s="319"/>
      <c r="I401" s="323" t="s">
        <v>4313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4528</v>
      </c>
      <c r="P401" s="319"/>
      <c r="Q401" s="323" t="s">
        <v>4314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4528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4315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4528</v>
      </c>
      <c r="H404" s="319"/>
      <c r="I404" s="323" t="s">
        <v>4316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4530</v>
      </c>
      <c r="P404" s="319"/>
      <c r="Q404" s="323" t="s">
        <v>4317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4529</v>
      </c>
      <c r="X404" s="28"/>
    </row>
    <row r="405" spans="1:24" ht="15.75">
      <c r="A405" s="323" t="s">
        <v>4318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4530</v>
      </c>
      <c r="H405" s="319"/>
      <c r="I405" s="323" t="s">
        <v>4319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4530</v>
      </c>
      <c r="P405" s="319"/>
      <c r="Q405" s="323" t="s">
        <v>4508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4528</v>
      </c>
      <c r="X405" s="28"/>
    </row>
    <row r="406" spans="1:24" ht="15.75">
      <c r="A406" s="323" t="s">
        <v>4509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4529</v>
      </c>
      <c r="H406" s="319"/>
      <c r="I406" s="323" t="s">
        <v>4320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4530</v>
      </c>
      <c r="P406" s="319"/>
      <c r="Q406" s="323" t="s">
        <v>4321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4528</v>
      </c>
      <c r="X406" s="28"/>
    </row>
    <row r="407" spans="1:24" ht="15.75">
      <c r="A407" s="323" t="s">
        <v>4322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4529</v>
      </c>
      <c r="H407" s="319"/>
      <c r="I407" s="323" t="s">
        <v>4510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4527</v>
      </c>
      <c r="P407" s="319"/>
      <c r="Q407" s="323" t="s">
        <v>4323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4527</v>
      </c>
      <c r="X407" s="28"/>
    </row>
    <row r="408" spans="1:24" ht="15.75">
      <c r="A408" s="323" t="s">
        <v>4324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4528</v>
      </c>
      <c r="H408" s="319"/>
      <c r="I408" s="323" t="s">
        <v>2228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4528</v>
      </c>
      <c r="P408" s="319"/>
      <c r="Q408" s="323" t="s">
        <v>4325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4528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4326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4528</v>
      </c>
      <c r="H411" s="319"/>
      <c r="I411" s="323" t="s">
        <v>2229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4528</v>
      </c>
      <c r="P411" s="319"/>
      <c r="Q411" s="323" t="s">
        <v>4327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4528</v>
      </c>
      <c r="X411" s="28"/>
    </row>
    <row r="412" spans="1:24" ht="15.75">
      <c r="A412" s="323" t="s">
        <v>4511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4529</v>
      </c>
      <c r="H412" s="319"/>
      <c r="I412" s="323" t="s">
        <v>4328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4529</v>
      </c>
      <c r="P412" s="319"/>
      <c r="Q412" s="323" t="s">
        <v>4329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4528</v>
      </c>
      <c r="X412" s="28"/>
    </row>
    <row r="413" spans="1:24" ht="15.75">
      <c r="A413" s="323" t="s">
        <v>4996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4529</v>
      </c>
      <c r="H413" s="319"/>
      <c r="I413" s="323" t="s">
        <v>4330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4528</v>
      </c>
      <c r="P413" s="319"/>
      <c r="Q413" s="323" t="s">
        <v>4512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4530</v>
      </c>
      <c r="X413" s="28"/>
    </row>
    <row r="414" spans="1:24" ht="15.75">
      <c r="A414" s="323" t="s">
        <v>4331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4528</v>
      </c>
      <c r="H414" s="319"/>
      <c r="I414" s="323" t="s">
        <v>4513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4528</v>
      </c>
      <c r="P414" s="319"/>
      <c r="Q414" s="323" t="s">
        <v>4332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4528</v>
      </c>
      <c r="X414" s="28"/>
    </row>
    <row r="415" spans="1:24" ht="15.75">
      <c r="A415" s="323" t="s">
        <v>2230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4528</v>
      </c>
      <c r="H415" s="315"/>
      <c r="I415" s="323" t="s">
        <v>4333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4527</v>
      </c>
      <c r="P415" s="316"/>
      <c r="Q415" s="323" t="s">
        <v>4334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4528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3451</v>
      </c>
      <c r="E418" s="427" t="s">
        <v>3452</v>
      </c>
      <c r="F418" s="427" t="s">
        <v>843</v>
      </c>
      <c r="G418" s="427" t="s">
        <v>2522</v>
      </c>
      <c r="H418" s="427" t="s">
        <v>2191</v>
      </c>
      <c r="I418" s="427" t="s">
        <v>2193</v>
      </c>
      <c r="J418" s="427" t="s">
        <v>2192</v>
      </c>
      <c r="K418" s="427" t="s">
        <v>2194</v>
      </c>
      <c r="L418" s="427" t="s">
        <v>2195</v>
      </c>
      <c r="M418" s="427" t="s">
        <v>2196</v>
      </c>
      <c r="N418" s="427" t="s">
        <v>2197</v>
      </c>
      <c r="O418" s="427" t="s">
        <v>2198</v>
      </c>
      <c r="P418" s="427" t="s">
        <v>2199</v>
      </c>
      <c r="Q418" s="427" t="s">
        <v>2200</v>
      </c>
      <c r="R418" s="427" t="s">
        <v>2201</v>
      </c>
      <c r="S418" s="427" t="s">
        <v>2178</v>
      </c>
      <c r="T418" s="427" t="s">
        <v>2202</v>
      </c>
      <c r="U418" s="427" t="s">
        <v>2203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5072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2262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3586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2258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3488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3585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4495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2257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3587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2259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2162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843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3628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4528</v>
      </c>
      <c r="H436" s="319"/>
      <c r="I436" s="323" t="s">
        <v>3826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4528</v>
      </c>
      <c r="P436" s="319"/>
      <c r="Q436" s="323" t="s">
        <v>3831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4527</v>
      </c>
    </row>
    <row r="437" spans="1:26" ht="15.75">
      <c r="A437" s="323" t="s">
        <v>3629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4527</v>
      </c>
      <c r="H437" s="319"/>
      <c r="I437" s="323" t="s">
        <v>3827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4528</v>
      </c>
      <c r="P437" s="319"/>
      <c r="Q437" s="323" t="s">
        <v>3832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4530</v>
      </c>
    </row>
    <row r="438" spans="1:26" ht="15.75">
      <c r="A438" s="323" t="s">
        <v>3630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4528</v>
      </c>
      <c r="H438" s="319"/>
      <c r="I438" s="323" t="s">
        <v>3828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4529</v>
      </c>
      <c r="P438" s="319"/>
      <c r="Q438" s="323" t="s">
        <v>3833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4530</v>
      </c>
    </row>
    <row r="439" spans="1:26" ht="15.75">
      <c r="A439" s="323" t="s">
        <v>3631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4528</v>
      </c>
      <c r="H439" s="319"/>
      <c r="I439" s="323" t="s">
        <v>3829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4529</v>
      </c>
      <c r="P439" s="319"/>
      <c r="Q439" s="323" t="s">
        <v>3834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4529</v>
      </c>
    </row>
    <row r="440" spans="1:26" ht="15.75">
      <c r="A440" s="323" t="s">
        <v>3632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4528</v>
      </c>
      <c r="H440" s="319"/>
      <c r="I440" s="323" t="s">
        <v>3830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4530</v>
      </c>
      <c r="P440" s="319"/>
      <c r="Q440" s="323" t="s">
        <v>3835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4530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2204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3836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4530</v>
      </c>
      <c r="H443" s="319"/>
      <c r="I443" s="323" t="s">
        <v>3841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4529</v>
      </c>
      <c r="P443" s="319"/>
      <c r="Q443" s="323" t="s">
        <v>3846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4528</v>
      </c>
    </row>
    <row r="444" spans="1:26" ht="15.75">
      <c r="A444" s="323" t="s">
        <v>3837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4528</v>
      </c>
      <c r="H444" s="319"/>
      <c r="I444" s="323" t="s">
        <v>3842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4528</v>
      </c>
      <c r="P444" s="319"/>
      <c r="Q444" s="323" t="s">
        <v>3847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4528</v>
      </c>
    </row>
    <row r="445" spans="1:26" ht="15.75">
      <c r="A445" s="323" t="s">
        <v>3838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4528</v>
      </c>
      <c r="H445" s="319"/>
      <c r="I445" s="323" t="s">
        <v>3843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4527</v>
      </c>
      <c r="P445" s="319"/>
      <c r="Q445" s="323" t="s">
        <v>3848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4530</v>
      </c>
    </row>
    <row r="446" spans="1:26" ht="15.75">
      <c r="A446" s="323" t="s">
        <v>3839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4528</v>
      </c>
      <c r="H446" s="319"/>
      <c r="I446" s="323" t="s">
        <v>3844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4528</v>
      </c>
      <c r="P446" s="319"/>
      <c r="Q446" s="323" t="s">
        <v>3849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4528</v>
      </c>
    </row>
    <row r="447" spans="1:26" ht="15.75">
      <c r="A447" s="323" t="s">
        <v>3840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4527</v>
      </c>
      <c r="H447" s="319"/>
      <c r="I447" s="323" t="s">
        <v>3845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4528</v>
      </c>
      <c r="P447" s="319"/>
      <c r="Q447" s="323" t="s">
        <v>3850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4528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2205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3851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4529</v>
      </c>
      <c r="H450" s="319"/>
      <c r="I450" s="323" t="s">
        <v>3856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4530</v>
      </c>
      <c r="P450" s="319"/>
      <c r="Q450" s="323" t="s">
        <v>3859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4530</v>
      </c>
    </row>
    <row r="451" spans="1:24" ht="15.75">
      <c r="A451" s="323" t="s">
        <v>3852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4530</v>
      </c>
      <c r="H451" s="319"/>
      <c r="I451" s="323" t="s">
        <v>3857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4528</v>
      </c>
      <c r="P451" s="319"/>
      <c r="Q451" s="323" t="s">
        <v>3860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4528</v>
      </c>
    </row>
    <row r="452" spans="1:24" ht="15.75">
      <c r="A452" s="323" t="s">
        <v>3853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4530</v>
      </c>
      <c r="H452" s="319"/>
      <c r="I452" s="323" t="s">
        <v>3858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4528</v>
      </c>
      <c r="P452" s="319"/>
      <c r="Q452" s="323" t="s">
        <v>3861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4528</v>
      </c>
    </row>
    <row r="453" spans="1:24" ht="15.75">
      <c r="A453" s="323" t="s">
        <v>3854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4529</v>
      </c>
      <c r="H453" s="319"/>
      <c r="I453" s="323" t="s">
        <v>2216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4527</v>
      </c>
      <c r="P453" s="319"/>
      <c r="Q453" s="323" t="s">
        <v>3862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4529</v>
      </c>
    </row>
    <row r="454" spans="1:24" ht="15.75">
      <c r="A454" s="323" t="s">
        <v>3855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4529</v>
      </c>
      <c r="H454" s="315"/>
      <c r="I454" s="323" t="s">
        <v>2289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4528</v>
      </c>
      <c r="P454" s="316"/>
      <c r="Q454" s="323" t="s">
        <v>3863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4528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2206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3524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3525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5102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4529</v>
      </c>
      <c r="H457" s="319"/>
      <c r="I457" s="323" t="s">
        <v>4335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4530</v>
      </c>
      <c r="P457" s="319"/>
      <c r="Q457" s="323" t="s">
        <v>4336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4527</v>
      </c>
      <c r="X457" s="28"/>
    </row>
    <row r="458" spans="1:24" ht="15.75">
      <c r="A458" s="323" t="s">
        <v>4337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4528</v>
      </c>
      <c r="H458" s="319"/>
      <c r="I458" s="323" t="s">
        <v>4338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4528</v>
      </c>
      <c r="P458" s="319"/>
      <c r="Q458" s="323" t="s">
        <v>4339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4530</v>
      </c>
      <c r="X458" s="28"/>
    </row>
    <row r="459" spans="1:24" ht="15.75">
      <c r="A459" s="323" t="s">
        <v>4340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4528</v>
      </c>
      <c r="H459" s="319"/>
      <c r="I459" s="323" t="s">
        <v>5111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4528</v>
      </c>
      <c r="P459" s="319"/>
      <c r="Q459" s="323" t="s">
        <v>4341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4528</v>
      </c>
      <c r="X459" s="28"/>
    </row>
    <row r="460" spans="1:24" ht="15.75">
      <c r="A460" s="323" t="s">
        <v>5112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4529</v>
      </c>
      <c r="H460" s="319"/>
      <c r="I460" s="323" t="s">
        <v>5103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4530</v>
      </c>
      <c r="P460" s="319"/>
      <c r="Q460" s="323" t="s">
        <v>5104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4528</v>
      </c>
      <c r="X460" s="28"/>
    </row>
    <row r="461" spans="1:24" ht="15.75">
      <c r="A461" s="323" t="s">
        <v>4342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4529</v>
      </c>
      <c r="H461" s="319"/>
      <c r="I461" s="323" t="s">
        <v>4343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4530</v>
      </c>
      <c r="P461" s="319"/>
      <c r="Q461" s="323" t="s">
        <v>4344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4529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5105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4530</v>
      </c>
      <c r="H464" s="319"/>
      <c r="I464" s="323" t="s">
        <v>5106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4528</v>
      </c>
      <c r="P464" s="319"/>
      <c r="Q464" s="323" t="s">
        <v>5100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4529</v>
      </c>
      <c r="X464" s="28"/>
    </row>
    <row r="465" spans="1:26" ht="15.75">
      <c r="A465" s="323" t="s">
        <v>4345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4529</v>
      </c>
      <c r="H465" s="319"/>
      <c r="I465" s="323" t="s">
        <v>4346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4530</v>
      </c>
      <c r="P465" s="319"/>
      <c r="Q465" s="323" t="s">
        <v>5107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4529</v>
      </c>
      <c r="X465" s="28"/>
    </row>
    <row r="466" spans="1:26" ht="15.75">
      <c r="A466" s="323" t="s">
        <v>4347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4528</v>
      </c>
      <c r="H466" s="319"/>
      <c r="I466" s="323" t="s">
        <v>4348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4528</v>
      </c>
      <c r="P466" s="319"/>
      <c r="Q466" s="323" t="s">
        <v>4349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4529</v>
      </c>
      <c r="X466" s="28"/>
    </row>
    <row r="467" spans="1:26" ht="15.75">
      <c r="A467" s="323" t="s">
        <v>4350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4529</v>
      </c>
      <c r="H467" s="319"/>
      <c r="I467" s="323" t="s">
        <v>4351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4527</v>
      </c>
      <c r="P467" s="319"/>
      <c r="Q467" s="323" t="s">
        <v>4352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4528</v>
      </c>
      <c r="X467" s="28"/>
    </row>
    <row r="468" spans="1:26" ht="15.75">
      <c r="A468" s="323" t="s">
        <v>4353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4530</v>
      </c>
      <c r="H468" s="319"/>
      <c r="I468" s="323" t="s">
        <v>5101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4527</v>
      </c>
      <c r="P468" s="319"/>
      <c r="Q468" s="323" t="s">
        <v>4354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4529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4355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4527</v>
      </c>
      <c r="H471" s="319"/>
      <c r="I471" s="323" t="s">
        <v>4356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4528</v>
      </c>
      <c r="P471" s="319"/>
      <c r="Q471" s="323" t="s">
        <v>4357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4530</v>
      </c>
      <c r="X471" s="28"/>
    </row>
    <row r="472" spans="1:26" ht="15.75">
      <c r="A472" s="323" t="s">
        <v>4358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4530</v>
      </c>
      <c r="H472" s="319"/>
      <c r="I472" s="323" t="s">
        <v>4359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4530</v>
      </c>
      <c r="P472" s="319"/>
      <c r="Q472" s="323" t="s">
        <v>4360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4529</v>
      </c>
      <c r="X472" s="28"/>
    </row>
    <row r="473" spans="1:26" ht="15.75">
      <c r="A473" s="323" t="s">
        <v>4361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4528</v>
      </c>
      <c r="H473" s="319"/>
      <c r="I473" s="323" t="s">
        <v>4362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4528</v>
      </c>
      <c r="P473" s="319"/>
      <c r="Q473" s="323" t="s">
        <v>4363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4528</v>
      </c>
      <c r="X473" s="28"/>
    </row>
    <row r="474" spans="1:26" ht="15.75">
      <c r="A474" s="323" t="s">
        <v>5108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4528</v>
      </c>
      <c r="H474" s="319"/>
      <c r="I474" s="323" t="s">
        <v>2219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4528</v>
      </c>
      <c r="P474" s="319"/>
      <c r="Q474" s="323" t="s">
        <v>5110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4528</v>
      </c>
      <c r="X474" s="28"/>
    </row>
    <row r="475" spans="1:26" ht="15.75">
      <c r="A475" s="323" t="s">
        <v>4364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4528</v>
      </c>
      <c r="H475" s="315"/>
      <c r="I475" s="323" t="s">
        <v>5109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4530</v>
      </c>
      <c r="P475" s="316"/>
      <c r="Q475" s="323" t="s">
        <v>4365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4530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3451</v>
      </c>
      <c r="E478" s="427" t="s">
        <v>3452</v>
      </c>
      <c r="F478" s="427" t="s">
        <v>843</v>
      </c>
      <c r="G478" s="427" t="s">
        <v>2522</v>
      </c>
      <c r="H478" s="427" t="s">
        <v>2191</v>
      </c>
      <c r="I478" s="427" t="s">
        <v>2193</v>
      </c>
      <c r="J478" s="427" t="s">
        <v>2192</v>
      </c>
      <c r="K478" s="427" t="s">
        <v>2194</v>
      </c>
      <c r="L478" s="427" t="s">
        <v>2195</v>
      </c>
      <c r="M478" s="427" t="s">
        <v>2196</v>
      </c>
      <c r="N478" s="427" t="s">
        <v>2197</v>
      </c>
      <c r="O478" s="427" t="s">
        <v>2198</v>
      </c>
      <c r="P478" s="427" t="s">
        <v>2199</v>
      </c>
      <c r="Q478" s="427" t="s">
        <v>2200</v>
      </c>
      <c r="R478" s="427" t="s">
        <v>2201</v>
      </c>
      <c r="S478" s="427" t="s">
        <v>2178</v>
      </c>
      <c r="T478" s="427" t="s">
        <v>2202</v>
      </c>
      <c r="U478" s="427" t="s">
        <v>2203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3594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3595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2282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2260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2252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2303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2246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2249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3593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2281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2163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843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3633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4529</v>
      </c>
      <c r="H496" s="319"/>
      <c r="I496" s="323" t="s">
        <v>3864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4528</v>
      </c>
      <c r="P496" s="319"/>
      <c r="Q496" s="323" t="s">
        <v>3869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4529</v>
      </c>
    </row>
    <row r="497" spans="1:23" ht="15.75">
      <c r="A497" s="323" t="s">
        <v>3634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4528</v>
      </c>
      <c r="H497" s="319"/>
      <c r="I497" s="323" t="s">
        <v>3865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4528</v>
      </c>
      <c r="P497" s="319"/>
      <c r="Q497" s="323" t="s">
        <v>3870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4528</v>
      </c>
    </row>
    <row r="498" spans="1:23" ht="15.75">
      <c r="A498" s="323" t="s">
        <v>3635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4528</v>
      </c>
      <c r="H498" s="319"/>
      <c r="I498" s="323" t="s">
        <v>3866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4530</v>
      </c>
      <c r="P498" s="319"/>
      <c r="Q498" s="323" t="s">
        <v>3871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4530</v>
      </c>
    </row>
    <row r="499" spans="1:23" ht="15.75">
      <c r="A499" s="323" t="s">
        <v>3636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4529</v>
      </c>
      <c r="H499" s="319"/>
      <c r="I499" s="323" t="s">
        <v>3867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4529</v>
      </c>
      <c r="P499" s="319"/>
      <c r="Q499" s="323" t="s">
        <v>3872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4528</v>
      </c>
    </row>
    <row r="500" spans="1:23" ht="15.75">
      <c r="A500" s="323" t="s">
        <v>3637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4530</v>
      </c>
      <c r="H500" s="319"/>
      <c r="I500" s="323" t="s">
        <v>3868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4528</v>
      </c>
      <c r="P500" s="319"/>
      <c r="Q500" s="323" t="s">
        <v>3873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4528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2204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3874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4528</v>
      </c>
      <c r="H503" s="319"/>
      <c r="I503" s="323" t="s">
        <v>3878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4529</v>
      </c>
      <c r="P503" s="319"/>
      <c r="Q503" s="323" t="s">
        <v>3883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4528</v>
      </c>
    </row>
    <row r="504" spans="1:23" ht="15.75">
      <c r="A504" s="323" t="s">
        <v>3875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4529</v>
      </c>
      <c r="H504" s="319"/>
      <c r="I504" s="323" t="s">
        <v>3879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4530</v>
      </c>
      <c r="P504" s="319"/>
      <c r="Q504" s="323" t="s">
        <v>3884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4528</v>
      </c>
    </row>
    <row r="505" spans="1:23" ht="15.75">
      <c r="A505" s="323" t="s">
        <v>3876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4528</v>
      </c>
      <c r="H505" s="319"/>
      <c r="I505" s="323" t="s">
        <v>3880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4528</v>
      </c>
      <c r="P505" s="319"/>
      <c r="Q505" s="323" t="s">
        <v>3885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4530</v>
      </c>
    </row>
    <row r="506" spans="1:23" ht="15.75">
      <c r="A506" s="323" t="s">
        <v>3877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4528</v>
      </c>
      <c r="H506" s="319"/>
      <c r="I506" s="323" t="s">
        <v>3881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4529</v>
      </c>
      <c r="P506" s="319"/>
      <c r="Q506" s="323" t="s">
        <v>3886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4528</v>
      </c>
    </row>
    <row r="507" spans="1:23" ht="15.75">
      <c r="A507" s="323" t="s">
        <v>2274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4528</v>
      </c>
      <c r="H507" s="319"/>
      <c r="I507" s="323" t="s">
        <v>3882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4528</v>
      </c>
      <c r="P507" s="319"/>
      <c r="Q507" s="323" t="s">
        <v>3887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4528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2205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3888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4529</v>
      </c>
      <c r="H510" s="319"/>
      <c r="I510" s="323" t="s">
        <v>3892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4530</v>
      </c>
      <c r="P510" s="319"/>
      <c r="Q510" s="323" t="s">
        <v>3897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4528</v>
      </c>
    </row>
    <row r="511" spans="1:23" ht="15.75">
      <c r="A511" s="323" t="s">
        <v>2214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4530</v>
      </c>
      <c r="H511" s="319"/>
      <c r="I511" s="323" t="s">
        <v>3893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4528</v>
      </c>
      <c r="P511" s="319"/>
      <c r="Q511" s="323" t="s">
        <v>3898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4530</v>
      </c>
    </row>
    <row r="512" spans="1:23" ht="15.75">
      <c r="A512" s="323" t="s">
        <v>3889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4528</v>
      </c>
      <c r="H512" s="319"/>
      <c r="I512" s="323" t="s">
        <v>3894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4527</v>
      </c>
      <c r="P512" s="319"/>
      <c r="Q512" s="323" t="s">
        <v>3899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4530</v>
      </c>
    </row>
    <row r="513" spans="1:24" ht="15.75">
      <c r="A513" s="323" t="s">
        <v>3890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4528</v>
      </c>
      <c r="H513" s="319"/>
      <c r="I513" s="323" t="s">
        <v>3895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4530</v>
      </c>
      <c r="P513" s="319"/>
      <c r="Q513" s="323" t="s">
        <v>2284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4528</v>
      </c>
    </row>
    <row r="514" spans="1:24" ht="15.75">
      <c r="A514" s="323" t="s">
        <v>3891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4528</v>
      </c>
      <c r="H514" s="315"/>
      <c r="I514" s="323" t="s">
        <v>3896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4528</v>
      </c>
      <c r="P514" s="316"/>
      <c r="Q514" s="323" t="s">
        <v>3900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4530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2206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3524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3525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4366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4529</v>
      </c>
      <c r="H517" s="319"/>
      <c r="I517" s="323" t="s">
        <v>4367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4528</v>
      </c>
      <c r="P517" s="319"/>
      <c r="Q517" s="323" t="s">
        <v>4368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4529</v>
      </c>
      <c r="X517" s="28"/>
    </row>
    <row r="518" spans="1:24" ht="15.75">
      <c r="A518" s="323" t="s">
        <v>4369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4527</v>
      </c>
      <c r="H518" s="319"/>
      <c r="I518" s="323" t="s">
        <v>4370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4528</v>
      </c>
      <c r="P518" s="319"/>
      <c r="Q518" s="323" t="s">
        <v>4371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4529</v>
      </c>
      <c r="X518" s="28"/>
    </row>
    <row r="519" spans="1:24" ht="15.75">
      <c r="A519" s="323" t="s">
        <v>4372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4528</v>
      </c>
      <c r="H519" s="319"/>
      <c r="I519" s="323" t="s">
        <v>4994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4530</v>
      </c>
      <c r="P519" s="319"/>
      <c r="Q519" s="323" t="s">
        <v>4373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4528</v>
      </c>
      <c r="X519" s="28"/>
    </row>
    <row r="520" spans="1:24" ht="15.75">
      <c r="A520" s="323" t="s">
        <v>4374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4530</v>
      </c>
      <c r="H520" s="319"/>
      <c r="I520" s="323" t="s">
        <v>4375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4529</v>
      </c>
      <c r="P520" s="319"/>
      <c r="Q520" s="323" t="s">
        <v>4376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4528</v>
      </c>
      <c r="X520" s="28"/>
    </row>
    <row r="521" spans="1:24" ht="15.75">
      <c r="A521" s="323" t="s">
        <v>4377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4530</v>
      </c>
      <c r="H521" s="319"/>
      <c r="I521" s="323" t="s">
        <v>4378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4528</v>
      </c>
      <c r="P521" s="319"/>
      <c r="Q521" s="323" t="s">
        <v>4379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4528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4380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4529</v>
      </c>
      <c r="H524" s="319"/>
      <c r="I524" s="323" t="s">
        <v>4381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4530</v>
      </c>
      <c r="P524" s="319"/>
      <c r="Q524" s="323" t="s">
        <v>4382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4527</v>
      </c>
      <c r="X524" s="28"/>
    </row>
    <row r="525" spans="1:24" ht="15.75">
      <c r="A525" s="323" t="s">
        <v>4383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4528</v>
      </c>
      <c r="H525" s="319"/>
      <c r="I525" s="323" t="s">
        <v>4384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4527</v>
      </c>
      <c r="P525" s="319"/>
      <c r="Q525" s="323" t="s">
        <v>4385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4527</v>
      </c>
      <c r="X525" s="28"/>
    </row>
    <row r="526" spans="1:24" ht="15.75">
      <c r="A526" s="323" t="s">
        <v>4386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4528</v>
      </c>
      <c r="H526" s="319"/>
      <c r="I526" s="323" t="s">
        <v>4387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4528</v>
      </c>
      <c r="P526" s="319"/>
      <c r="Q526" s="323" t="s">
        <v>4997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4529</v>
      </c>
      <c r="X526" s="28"/>
    </row>
    <row r="527" spans="1:24" ht="15.75">
      <c r="A527" s="323" t="s">
        <v>4388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4529</v>
      </c>
      <c r="H527" s="319"/>
      <c r="I527" s="323" t="s">
        <v>4389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4528</v>
      </c>
      <c r="P527" s="319"/>
      <c r="Q527" s="323" t="s">
        <v>4390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4529</v>
      </c>
      <c r="X527" s="28"/>
    </row>
    <row r="528" spans="1:24" ht="15.75">
      <c r="A528" s="323" t="s">
        <v>2272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4529</v>
      </c>
      <c r="H528" s="319"/>
      <c r="I528" s="323" t="s">
        <v>4391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4528</v>
      </c>
      <c r="P528" s="319"/>
      <c r="Q528" s="323" t="s">
        <v>4392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4528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4393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4527</v>
      </c>
      <c r="H531" s="319"/>
      <c r="I531" s="323" t="s">
        <v>4394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4528</v>
      </c>
      <c r="P531" s="319"/>
      <c r="Q531" s="323" t="s">
        <v>4395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4527</v>
      </c>
      <c r="X531" s="28"/>
    </row>
    <row r="532" spans="1:26" ht="15.75">
      <c r="A532" s="323" t="s">
        <v>2210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4529</v>
      </c>
      <c r="H532" s="319"/>
      <c r="I532" s="323" t="s">
        <v>4396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4529</v>
      </c>
      <c r="P532" s="319"/>
      <c r="Q532" s="323" t="s">
        <v>4397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4528</v>
      </c>
      <c r="X532" s="28"/>
    </row>
    <row r="533" spans="1:26" ht="15.75">
      <c r="A533" s="323" t="s">
        <v>4398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4528</v>
      </c>
      <c r="H533" s="319"/>
      <c r="I533" s="323" t="s">
        <v>4399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4529</v>
      </c>
      <c r="P533" s="319"/>
      <c r="Q533" s="323" t="s">
        <v>4400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4528</v>
      </c>
      <c r="X533" s="28"/>
    </row>
    <row r="534" spans="1:26" ht="15.75">
      <c r="A534" s="323" t="s">
        <v>4401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4528</v>
      </c>
      <c r="H534" s="319"/>
      <c r="I534" s="323" t="s">
        <v>4402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4529</v>
      </c>
      <c r="P534" s="319"/>
      <c r="Q534" s="323" t="s">
        <v>2288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4527</v>
      </c>
      <c r="X534" s="28"/>
    </row>
    <row r="535" spans="1:26" ht="15.75">
      <c r="A535" s="323" t="s">
        <v>4403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4528</v>
      </c>
      <c r="H535" s="315"/>
      <c r="I535" s="323" t="s">
        <v>4404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4528</v>
      </c>
      <c r="P535" s="316"/>
      <c r="Q535" s="323" t="s">
        <v>4405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4530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3451</v>
      </c>
      <c r="E538" s="427" t="s">
        <v>3452</v>
      </c>
      <c r="F538" s="427" t="s">
        <v>843</v>
      </c>
      <c r="G538" s="427" t="s">
        <v>2522</v>
      </c>
      <c r="H538" s="427" t="s">
        <v>2191</v>
      </c>
      <c r="I538" s="427" t="s">
        <v>2193</v>
      </c>
      <c r="J538" s="427" t="s">
        <v>2192</v>
      </c>
      <c r="K538" s="427" t="s">
        <v>2194</v>
      </c>
      <c r="L538" s="427" t="s">
        <v>2195</v>
      </c>
      <c r="M538" s="427" t="s">
        <v>2196</v>
      </c>
      <c r="N538" s="427" t="s">
        <v>2197</v>
      </c>
      <c r="O538" s="427" t="s">
        <v>2198</v>
      </c>
      <c r="P538" s="427" t="s">
        <v>2199</v>
      </c>
      <c r="Q538" s="427" t="s">
        <v>2200</v>
      </c>
      <c r="R538" s="427" t="s">
        <v>2201</v>
      </c>
      <c r="S538" s="427" t="s">
        <v>2178</v>
      </c>
      <c r="T538" s="427" t="s">
        <v>2202</v>
      </c>
      <c r="U538" s="427" t="s">
        <v>2203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2275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3598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3597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3599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2242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2245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2278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3596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3600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2264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3462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843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3638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4529</v>
      </c>
      <c r="H556" s="319"/>
      <c r="I556" s="323" t="s">
        <v>3901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4528</v>
      </c>
      <c r="P556" s="319"/>
      <c r="Q556" s="323" t="s">
        <v>3905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4529</v>
      </c>
      <c r="Y556" s="28"/>
      <c r="Z556" s="28"/>
    </row>
    <row r="557" spans="1:26" ht="15.75">
      <c r="A557" s="323" t="s">
        <v>2215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4529</v>
      </c>
      <c r="H557" s="319"/>
      <c r="I557" s="323" t="s">
        <v>2213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4529</v>
      </c>
      <c r="P557" s="319"/>
      <c r="Q557" s="323" t="s">
        <v>3906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4529</v>
      </c>
      <c r="Y557" s="28"/>
      <c r="Z557" s="28"/>
    </row>
    <row r="558" spans="1:26" ht="15.75">
      <c r="A558" s="323" t="s">
        <v>3639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4529</v>
      </c>
      <c r="H558" s="319"/>
      <c r="I558" s="323" t="s">
        <v>3902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4528</v>
      </c>
      <c r="P558" s="319"/>
      <c r="Q558" s="323" t="s">
        <v>3907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4528</v>
      </c>
      <c r="Y558" s="28"/>
      <c r="Z558" s="28"/>
    </row>
    <row r="559" spans="1:26" ht="15.75">
      <c r="A559" s="323" t="s">
        <v>3640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4528</v>
      </c>
      <c r="H559" s="319"/>
      <c r="I559" s="323" t="s">
        <v>3903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4528</v>
      </c>
      <c r="P559" s="319"/>
      <c r="Q559" s="323" t="s">
        <v>3908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4530</v>
      </c>
      <c r="Y559" s="28"/>
      <c r="Z559" s="28"/>
    </row>
    <row r="560" spans="1:26" ht="15.75">
      <c r="A560" s="323" t="s">
        <v>3641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4530</v>
      </c>
      <c r="H560" s="319"/>
      <c r="I560" s="323" t="s">
        <v>3904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4528</v>
      </c>
      <c r="P560" s="319"/>
      <c r="Q560" s="323" t="s">
        <v>3909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4528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2204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3910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4530</v>
      </c>
      <c r="H563" s="319"/>
      <c r="I563" s="323" t="s">
        <v>3915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4527</v>
      </c>
      <c r="P563" s="319"/>
      <c r="Q563" s="323" t="s">
        <v>3920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4528</v>
      </c>
      <c r="Y563" s="28"/>
      <c r="Z563" s="28"/>
    </row>
    <row r="564" spans="1:26" ht="15.75">
      <c r="A564" s="323" t="s">
        <v>3911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4527</v>
      </c>
      <c r="H564" s="319"/>
      <c r="I564" s="323" t="s">
        <v>3916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4528</v>
      </c>
      <c r="P564" s="319"/>
      <c r="Q564" s="323" t="s">
        <v>2211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4528</v>
      </c>
      <c r="Y564" s="28"/>
      <c r="Z564" s="28"/>
    </row>
    <row r="565" spans="1:26" ht="15.75">
      <c r="A565" s="323" t="s">
        <v>3912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4530</v>
      </c>
      <c r="H565" s="319"/>
      <c r="I565" s="323" t="s">
        <v>3917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4528</v>
      </c>
      <c r="P565" s="319"/>
      <c r="Q565" s="323" t="s">
        <v>3921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4528</v>
      </c>
      <c r="Y565" s="28"/>
      <c r="Z565" s="28"/>
    </row>
    <row r="566" spans="1:26" ht="15.75">
      <c r="A566" s="323" t="s">
        <v>3913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4528</v>
      </c>
      <c r="H566" s="319"/>
      <c r="I566" s="323" t="s">
        <v>3918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4528</v>
      </c>
      <c r="P566" s="319"/>
      <c r="Q566" s="323" t="s">
        <v>3922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4528</v>
      </c>
      <c r="Y566" s="28"/>
      <c r="Z566" s="28"/>
    </row>
    <row r="567" spans="1:26" ht="15.75">
      <c r="A567" s="323" t="s">
        <v>3914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4528</v>
      </c>
      <c r="H567" s="319"/>
      <c r="I567" s="323" t="s">
        <v>3919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4528</v>
      </c>
      <c r="P567" s="319"/>
      <c r="Q567" s="323" t="s">
        <v>3923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4528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2205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3924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4530</v>
      </c>
      <c r="H570" s="319"/>
      <c r="I570" s="323" t="s">
        <v>3929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4529</v>
      </c>
      <c r="P570" s="319"/>
      <c r="Q570" s="323" t="s">
        <v>3933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4528</v>
      </c>
      <c r="Y570" s="28"/>
      <c r="Z570" s="28"/>
    </row>
    <row r="571" spans="1:26" ht="15.75">
      <c r="A571" s="323" t="s">
        <v>3925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4528</v>
      </c>
      <c r="H571" s="319"/>
      <c r="I571" s="323" t="s">
        <v>3930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4528</v>
      </c>
      <c r="P571" s="319"/>
      <c r="Q571" s="323" t="s">
        <v>3934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4528</v>
      </c>
      <c r="Y571" s="28"/>
      <c r="Z571" s="28"/>
    </row>
    <row r="572" spans="1:26" ht="15.75">
      <c r="A572" s="323" t="s">
        <v>3926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4529</v>
      </c>
      <c r="H572" s="319"/>
      <c r="I572" s="323" t="s">
        <v>3931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4528</v>
      </c>
      <c r="P572" s="319"/>
      <c r="Q572" s="323" t="s">
        <v>3935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4528</v>
      </c>
      <c r="Y572" s="28"/>
      <c r="Z572" s="28"/>
    </row>
    <row r="573" spans="1:26" ht="15.75">
      <c r="A573" s="323" t="s">
        <v>3927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4529</v>
      </c>
      <c r="H573" s="319"/>
      <c r="I573" s="323" t="s">
        <v>3932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4527</v>
      </c>
      <c r="P573" s="319"/>
      <c r="Q573" s="323" t="s">
        <v>3936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4528</v>
      </c>
      <c r="Y573" s="28"/>
      <c r="Z573" s="28"/>
    </row>
    <row r="574" spans="1:26" ht="15.75">
      <c r="A574" s="323" t="s">
        <v>3928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4528</v>
      </c>
      <c r="H574" s="315"/>
      <c r="I574" s="323" t="s">
        <v>2208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4528</v>
      </c>
      <c r="P574" s="316"/>
      <c r="Q574" s="323" t="s">
        <v>3937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4528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2206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3524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3525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4406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4528</v>
      </c>
      <c r="H577" s="319"/>
      <c r="I577" s="323" t="s">
        <v>4995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4529</v>
      </c>
      <c r="P577" s="319"/>
      <c r="Q577" s="323" t="s">
        <v>4407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4528</v>
      </c>
      <c r="X577" s="28"/>
      <c r="Y577" s="28"/>
      <c r="Z577" s="28"/>
    </row>
    <row r="578" spans="1:26" ht="15.75">
      <c r="A578" s="323" t="s">
        <v>2218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4530</v>
      </c>
      <c r="H578" s="319"/>
      <c r="I578" s="323" t="s">
        <v>2209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4528</v>
      </c>
      <c r="P578" s="319"/>
      <c r="Q578" s="323" t="s">
        <v>4408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4527</v>
      </c>
      <c r="X578" s="28"/>
      <c r="Y578" s="28"/>
      <c r="Z578" s="28"/>
    </row>
    <row r="579" spans="1:26" ht="15.75">
      <c r="A579" s="323" t="s">
        <v>4409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4528</v>
      </c>
      <c r="H579" s="319"/>
      <c r="I579" s="323" t="s">
        <v>4955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4530</v>
      </c>
      <c r="P579" s="319"/>
      <c r="Q579" s="323" t="s">
        <v>4410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4528</v>
      </c>
      <c r="X579" s="28"/>
      <c r="Y579" s="28"/>
      <c r="Z579" s="28"/>
    </row>
    <row r="580" spans="1:26" ht="15.75">
      <c r="A580" s="323" t="s">
        <v>4411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4528</v>
      </c>
      <c r="H580" s="319"/>
      <c r="I580" s="323" t="s">
        <v>4412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4530</v>
      </c>
      <c r="P580" s="319"/>
      <c r="Q580" s="323" t="s">
        <v>4413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4528</v>
      </c>
      <c r="X580" s="28"/>
      <c r="Y580" s="28"/>
      <c r="Z580" s="28"/>
    </row>
    <row r="581" spans="1:26" ht="15.75">
      <c r="A581" s="323" t="s">
        <v>4414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4528</v>
      </c>
      <c r="H581" s="319"/>
      <c r="I581" s="323" t="s">
        <v>4415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4528</v>
      </c>
      <c r="P581" s="319"/>
      <c r="Q581" s="323" t="s">
        <v>4416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4527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4417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4527</v>
      </c>
      <c r="H584" s="319"/>
      <c r="I584" s="323" t="s">
        <v>4418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4528</v>
      </c>
      <c r="P584" s="319"/>
      <c r="Q584" s="323" t="s">
        <v>4419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4529</v>
      </c>
      <c r="X584" s="28"/>
      <c r="Y584" s="28"/>
      <c r="Z584" s="28"/>
    </row>
    <row r="585" spans="1:26" ht="15.75">
      <c r="A585" s="323" t="s">
        <v>4420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4528</v>
      </c>
      <c r="H585" s="319"/>
      <c r="I585" s="323" t="s">
        <v>4421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4529</v>
      </c>
      <c r="P585" s="319"/>
      <c r="Q585" s="323" t="s">
        <v>2207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4529</v>
      </c>
      <c r="X585" s="28"/>
      <c r="Y585" s="28"/>
      <c r="Z585" s="28"/>
    </row>
    <row r="586" spans="1:26" ht="15.75">
      <c r="A586" s="323" t="s">
        <v>4422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4530</v>
      </c>
      <c r="H586" s="319"/>
      <c r="I586" s="323" t="s">
        <v>4423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4528</v>
      </c>
      <c r="P586" s="319"/>
      <c r="Q586" s="323" t="s">
        <v>4424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4530</v>
      </c>
      <c r="X586" s="28"/>
      <c r="Y586" s="28"/>
      <c r="Z586" s="28"/>
    </row>
    <row r="587" spans="1:26" ht="15.75">
      <c r="A587" s="323" t="s">
        <v>4425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4529</v>
      </c>
      <c r="H587" s="319"/>
      <c r="I587" s="323" t="s">
        <v>4426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4529</v>
      </c>
      <c r="P587" s="319"/>
      <c r="Q587" s="323" t="s">
        <v>4427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4528</v>
      </c>
      <c r="X587" s="28"/>
      <c r="Y587" s="28"/>
      <c r="Z587" s="28"/>
    </row>
    <row r="588" spans="1:26" ht="15.75">
      <c r="A588" s="323" t="s">
        <v>4428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4528</v>
      </c>
      <c r="H588" s="319"/>
      <c r="I588" s="323" t="s">
        <v>4429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4529</v>
      </c>
      <c r="P588" s="319"/>
      <c r="Q588" s="323" t="s">
        <v>4430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4529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4431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4528</v>
      </c>
      <c r="H591" s="319"/>
      <c r="I591" s="323" t="s">
        <v>4432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4528</v>
      </c>
      <c r="P591" s="319"/>
      <c r="Q591" s="323" t="s">
        <v>4911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4529</v>
      </c>
      <c r="X591" s="28"/>
      <c r="Y591" s="28"/>
      <c r="Z591" s="28"/>
    </row>
    <row r="592" spans="1:26" ht="15.75">
      <c r="A592" s="323" t="s">
        <v>4433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4529</v>
      </c>
      <c r="H592" s="319"/>
      <c r="I592" s="323" t="s">
        <v>4434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4530</v>
      </c>
      <c r="P592" s="319"/>
      <c r="Q592" s="323" t="s">
        <v>4435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4529</v>
      </c>
      <c r="X592" s="28"/>
      <c r="Y592" s="28"/>
      <c r="Z592" s="28"/>
    </row>
    <row r="593" spans="1:26" ht="15.75">
      <c r="A593" s="323" t="s">
        <v>4436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4530</v>
      </c>
      <c r="H593" s="319"/>
      <c r="I593" s="323" t="s">
        <v>4954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4528</v>
      </c>
      <c r="P593" s="319"/>
      <c r="Q593" s="323" t="s">
        <v>4437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4530</v>
      </c>
      <c r="X593" s="28"/>
      <c r="Y593" s="28"/>
      <c r="Z593" s="28"/>
    </row>
    <row r="594" spans="1:26" ht="15.75">
      <c r="A594" s="323" t="s">
        <v>4438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4528</v>
      </c>
      <c r="H594" s="319"/>
      <c r="I594" s="323" t="s">
        <v>4439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4527</v>
      </c>
      <c r="P594" s="319"/>
      <c r="Q594" s="323" t="s">
        <v>4440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4528</v>
      </c>
      <c r="X594" s="28"/>
      <c r="Y594" s="28"/>
      <c r="Z594" s="28"/>
    </row>
    <row r="595" spans="1:26" ht="15.75">
      <c r="A595" s="323" t="s">
        <v>4441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4528</v>
      </c>
      <c r="H595" s="315"/>
      <c r="I595" s="323" t="s">
        <v>2212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4529</v>
      </c>
      <c r="P595" s="316"/>
      <c r="Q595" s="323" t="s">
        <v>4442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4529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3451</v>
      </c>
      <c r="E598" s="427" t="s">
        <v>3452</v>
      </c>
      <c r="F598" s="427" t="s">
        <v>843</v>
      </c>
      <c r="G598" s="427" t="s">
        <v>2522</v>
      </c>
      <c r="H598" s="427" t="s">
        <v>2191</v>
      </c>
      <c r="I598" s="427" t="s">
        <v>2193</v>
      </c>
      <c r="J598" s="427" t="s">
        <v>2192</v>
      </c>
      <c r="K598" s="427" t="s">
        <v>2194</v>
      </c>
      <c r="L598" s="427" t="s">
        <v>2195</v>
      </c>
      <c r="M598" s="427" t="s">
        <v>2196</v>
      </c>
      <c r="N598" s="427" t="s">
        <v>2197</v>
      </c>
      <c r="O598" s="427" t="s">
        <v>2198</v>
      </c>
      <c r="P598" s="427" t="s">
        <v>2199</v>
      </c>
      <c r="Q598" s="427" t="s">
        <v>2200</v>
      </c>
      <c r="R598" s="427" t="s">
        <v>2201</v>
      </c>
      <c r="S598" s="427" t="s">
        <v>2178</v>
      </c>
      <c r="T598" s="427" t="s">
        <v>2202</v>
      </c>
      <c r="U598" s="427" t="s">
        <v>2203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2305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3602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2268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3601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2243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3604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3603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3606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3605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2276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3463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843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3642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4529</v>
      </c>
      <c r="H616" s="319"/>
      <c r="I616" s="323" t="s">
        <v>3938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4528</v>
      </c>
      <c r="P616" s="319"/>
      <c r="Q616" s="323" t="s">
        <v>3943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4527</v>
      </c>
      <c r="Y616" s="28"/>
      <c r="Z616" s="28"/>
    </row>
    <row r="617" spans="1:26" ht="15.75">
      <c r="A617" s="323" t="s">
        <v>3643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4528</v>
      </c>
      <c r="H617" s="319"/>
      <c r="I617" s="323" t="s">
        <v>3939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4528</v>
      </c>
      <c r="P617" s="319"/>
      <c r="Q617" s="323" t="s">
        <v>3944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4530</v>
      </c>
      <c r="Y617" s="28"/>
      <c r="Z617" s="28"/>
    </row>
    <row r="618" spans="1:26" ht="15.75">
      <c r="A618" s="323" t="s">
        <v>3644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4528</v>
      </c>
      <c r="H618" s="319"/>
      <c r="I618" s="323" t="s">
        <v>3940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4528</v>
      </c>
      <c r="P618" s="319"/>
      <c r="Q618" s="323" t="s">
        <v>3945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4530</v>
      </c>
      <c r="Y618" s="28"/>
      <c r="Z618" s="28"/>
    </row>
    <row r="619" spans="1:26" ht="15.75">
      <c r="A619" s="323" t="s">
        <v>3645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4529</v>
      </c>
      <c r="H619" s="319"/>
      <c r="I619" s="323" t="s">
        <v>3941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4528</v>
      </c>
      <c r="P619" s="319"/>
      <c r="Q619" s="323" t="s">
        <v>3946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4528</v>
      </c>
      <c r="Y619" s="28"/>
      <c r="Z619" s="28"/>
    </row>
    <row r="620" spans="1:26" ht="15.75">
      <c r="A620" s="323" t="s">
        <v>3646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4529</v>
      </c>
      <c r="H620" s="319"/>
      <c r="I620" s="323" t="s">
        <v>3942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4529</v>
      </c>
      <c r="P620" s="319"/>
      <c r="Q620" s="323" t="s">
        <v>3947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4528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2204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3948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4528</v>
      </c>
      <c r="H623" s="319"/>
      <c r="I623" s="323" t="s">
        <v>3953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4529</v>
      </c>
      <c r="P623" s="319"/>
      <c r="Q623" s="323" t="s">
        <v>3958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4530</v>
      </c>
      <c r="Y623" s="28"/>
      <c r="Z623" s="28"/>
    </row>
    <row r="624" spans="1:26" ht="15.75">
      <c r="A624" s="323" t="s">
        <v>3949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4528</v>
      </c>
      <c r="H624" s="319"/>
      <c r="I624" s="323" t="s">
        <v>3954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4530</v>
      </c>
      <c r="P624" s="319"/>
      <c r="Q624" s="323" t="s">
        <v>3959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4530</v>
      </c>
      <c r="Y624" s="28"/>
      <c r="Z624" s="28"/>
    </row>
    <row r="625" spans="1:26" ht="15.75">
      <c r="A625" s="323" t="s">
        <v>3950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4528</v>
      </c>
      <c r="H625" s="319"/>
      <c r="I625" s="323" t="s">
        <v>3955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4528</v>
      </c>
      <c r="P625" s="319"/>
      <c r="Q625" s="323" t="s">
        <v>3960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4528</v>
      </c>
      <c r="Y625" s="28"/>
      <c r="Z625" s="28"/>
    </row>
    <row r="626" spans="1:26" ht="15.75">
      <c r="A626" s="323" t="s">
        <v>3951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4528</v>
      </c>
      <c r="H626" s="319"/>
      <c r="I626" s="323" t="s">
        <v>3956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4527</v>
      </c>
      <c r="P626" s="319"/>
      <c r="Q626" s="323" t="s">
        <v>3961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4528</v>
      </c>
      <c r="Y626" s="28"/>
      <c r="Z626" s="28"/>
    </row>
    <row r="627" spans="1:26" ht="15.75">
      <c r="A627" s="323" t="s">
        <v>3952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4528</v>
      </c>
      <c r="H627" s="319"/>
      <c r="I627" s="323" t="s">
        <v>3957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4529</v>
      </c>
      <c r="P627" s="319"/>
      <c r="Q627" s="323" t="s">
        <v>3962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4528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2205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3963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4529</v>
      </c>
      <c r="H630" s="319"/>
      <c r="I630" s="323" t="s">
        <v>3967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4530</v>
      </c>
      <c r="P630" s="319"/>
      <c r="Q630" s="323" t="s">
        <v>3972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4528</v>
      </c>
      <c r="Y630" s="28"/>
      <c r="Z630" s="28"/>
    </row>
    <row r="631" spans="1:26" ht="15.75">
      <c r="A631" s="323" t="s">
        <v>3964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4528</v>
      </c>
      <c r="H631" s="319"/>
      <c r="I631" s="323" t="s">
        <v>3968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4528</v>
      </c>
      <c r="P631" s="319"/>
      <c r="Q631" s="323" t="s">
        <v>3973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4528</v>
      </c>
      <c r="Y631" s="28"/>
      <c r="Z631" s="28"/>
    </row>
    <row r="632" spans="1:26" ht="15.75">
      <c r="A632" s="323" t="s">
        <v>2271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4528</v>
      </c>
      <c r="H632" s="319"/>
      <c r="I632" s="323" t="s">
        <v>3969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4530</v>
      </c>
      <c r="P632" s="319"/>
      <c r="Q632" s="323" t="s">
        <v>3974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4530</v>
      </c>
      <c r="Y632" s="28"/>
      <c r="Z632" s="28"/>
    </row>
    <row r="633" spans="1:26" ht="15.75">
      <c r="A633" s="323" t="s">
        <v>3965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4528</v>
      </c>
      <c r="H633" s="319"/>
      <c r="I633" s="323" t="s">
        <v>3970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4528</v>
      </c>
      <c r="P633" s="319"/>
      <c r="Q633" s="323" t="s">
        <v>3975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4528</v>
      </c>
      <c r="Y633" s="28"/>
      <c r="Z633" s="28"/>
    </row>
    <row r="634" spans="1:26" ht="15.75">
      <c r="A634" s="323" t="s">
        <v>3966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4528</v>
      </c>
      <c r="H634" s="315"/>
      <c r="I634" s="323" t="s">
        <v>3971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4528</v>
      </c>
      <c r="P634" s="316"/>
      <c r="Q634" s="323" t="s">
        <v>3976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4530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2206</v>
      </c>
      <c r="B636" s="435"/>
      <c r="C636" s="435"/>
      <c r="D636" s="436"/>
      <c r="E636" s="459"/>
      <c r="F636" s="459"/>
      <c r="G636" s="438" t="s">
        <v>150</v>
      </c>
      <c r="I636" s="318" t="s">
        <v>3524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3525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4443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4528</v>
      </c>
      <c r="H637" s="319"/>
      <c r="I637" s="323" t="s">
        <v>4444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4527</v>
      </c>
      <c r="P637" s="319"/>
      <c r="Q637" s="323" t="s">
        <v>4445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4527</v>
      </c>
      <c r="X637" s="28"/>
      <c r="Y637" s="28"/>
      <c r="Z637" s="28"/>
    </row>
    <row r="638" spans="1:26" ht="15.75">
      <c r="A638" s="323" t="s">
        <v>4446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4528</v>
      </c>
      <c r="H638" s="319"/>
      <c r="I638" s="323" t="s">
        <v>4447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4530</v>
      </c>
      <c r="P638" s="319"/>
      <c r="Q638" s="323" t="s">
        <v>4448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4528</v>
      </c>
      <c r="X638" s="28"/>
      <c r="Y638" s="28"/>
      <c r="Z638" s="28"/>
    </row>
    <row r="639" spans="1:26" ht="15.75">
      <c r="A639" s="323" t="s">
        <v>4449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4529</v>
      </c>
      <c r="H639" s="319"/>
      <c r="I639" s="323" t="s">
        <v>4450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4530</v>
      </c>
      <c r="P639" s="319"/>
      <c r="Q639" s="323" t="s">
        <v>4451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4528</v>
      </c>
      <c r="X639" s="28"/>
      <c r="Y639" s="28"/>
      <c r="Z639" s="28"/>
    </row>
    <row r="640" spans="1:26" ht="15.75">
      <c r="A640" s="323" t="s">
        <v>4452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4528</v>
      </c>
      <c r="H640" s="319"/>
      <c r="I640" s="323" t="s">
        <v>4453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4528</v>
      </c>
      <c r="P640" s="319"/>
      <c r="Q640" s="323" t="s">
        <v>4454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4528</v>
      </c>
      <c r="X640" s="28"/>
      <c r="Y640" s="28"/>
      <c r="Z640" s="28"/>
    </row>
    <row r="641" spans="1:26" ht="15.75">
      <c r="A641" s="323" t="s">
        <v>4455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4529</v>
      </c>
      <c r="H641" s="319"/>
      <c r="I641" s="323" t="s">
        <v>4456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4528</v>
      </c>
      <c r="P641" s="319"/>
      <c r="Q641" s="323" t="s">
        <v>4457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4528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4458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4529</v>
      </c>
      <c r="H644" s="319"/>
      <c r="I644" s="323" t="s">
        <v>5041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4528</v>
      </c>
      <c r="P644" s="319"/>
      <c r="Q644" s="323" t="s">
        <v>4459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4528</v>
      </c>
      <c r="X644" s="28"/>
      <c r="Y644" s="28"/>
      <c r="Z644" s="28"/>
    </row>
    <row r="645" spans="1:26" ht="15.75">
      <c r="A645" s="323" t="s">
        <v>4460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4529</v>
      </c>
      <c r="H645" s="319"/>
      <c r="I645" s="323" t="s">
        <v>5042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4530</v>
      </c>
      <c r="P645" s="319"/>
      <c r="Q645" s="323" t="s">
        <v>4461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4528</v>
      </c>
      <c r="X645" s="28"/>
      <c r="Y645" s="28"/>
      <c r="Z645" s="28"/>
    </row>
    <row r="646" spans="1:26" ht="15.75">
      <c r="A646" s="323" t="s">
        <v>4462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4527</v>
      </c>
      <c r="H646" s="319"/>
      <c r="I646" s="323" t="s">
        <v>5043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4530</v>
      </c>
      <c r="P646" s="319"/>
      <c r="Q646" s="323" t="s">
        <v>4463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4528</v>
      </c>
      <c r="X646" s="28"/>
      <c r="Y646" s="28"/>
      <c r="Z646" s="28"/>
    </row>
    <row r="647" spans="1:26" ht="15.75">
      <c r="A647" s="323" t="s">
        <v>4464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4529</v>
      </c>
      <c r="H647" s="319"/>
      <c r="I647" s="323" t="s">
        <v>5044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4528</v>
      </c>
      <c r="P647" s="319"/>
      <c r="Q647" s="323" t="s">
        <v>4465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4530</v>
      </c>
      <c r="X647" s="28"/>
      <c r="Y647" s="28"/>
      <c r="Z647" s="28"/>
    </row>
    <row r="648" spans="1:26" ht="15.75">
      <c r="A648" s="323" t="s">
        <v>4466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4528</v>
      </c>
      <c r="H648" s="319"/>
      <c r="I648" s="323" t="s">
        <v>5045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4528</v>
      </c>
      <c r="P648" s="319"/>
      <c r="Q648" s="323" t="s">
        <v>4467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4528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4468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4529</v>
      </c>
      <c r="H651" s="319"/>
      <c r="I651" s="323" t="s">
        <v>4469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4527</v>
      </c>
      <c r="P651" s="319"/>
      <c r="Q651" s="323" t="s">
        <v>4470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4529</v>
      </c>
      <c r="X651" s="28"/>
      <c r="Y651" s="28"/>
      <c r="Z651" s="28"/>
    </row>
    <row r="652" spans="1:26" ht="15.75">
      <c r="A652" s="323" t="s">
        <v>4471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4528</v>
      </c>
      <c r="H652" s="319"/>
      <c r="I652" s="323" t="s">
        <v>4472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4528</v>
      </c>
      <c r="P652" s="319"/>
      <c r="Q652" s="323" t="s">
        <v>4473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4527</v>
      </c>
      <c r="X652" s="28"/>
      <c r="Y652" s="28"/>
      <c r="Z652" s="28"/>
    </row>
    <row r="653" spans="1:26" ht="15.75">
      <c r="A653" s="323" t="s">
        <v>4474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4528</v>
      </c>
      <c r="H653" s="319"/>
      <c r="I653" s="323" t="s">
        <v>4475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4530</v>
      </c>
      <c r="P653" s="319"/>
      <c r="Q653" s="323" t="s">
        <v>4476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4529</v>
      </c>
      <c r="X653" s="28"/>
      <c r="Y653" s="28"/>
      <c r="Z653" s="28"/>
    </row>
    <row r="654" spans="1:26" ht="15.75">
      <c r="A654" s="323" t="s">
        <v>4477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4528</v>
      </c>
      <c r="H654" s="319"/>
      <c r="I654" s="323" t="s">
        <v>4478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4528</v>
      </c>
      <c r="P654" s="319"/>
      <c r="Q654" s="323" t="s">
        <v>4479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4528</v>
      </c>
      <c r="X654" s="28"/>
      <c r="Y654" s="28"/>
      <c r="Z654" s="28"/>
    </row>
    <row r="655" spans="1:26" ht="15.75">
      <c r="A655" s="323" t="s">
        <v>4480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4530</v>
      </c>
      <c r="H655" s="315"/>
      <c r="I655" s="323" t="s">
        <v>4481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4530</v>
      </c>
      <c r="P655" s="316"/>
      <c r="Q655" s="323" t="s">
        <v>4482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4530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3451</v>
      </c>
      <c r="E658" s="427" t="s">
        <v>3452</v>
      </c>
      <c r="F658" s="427" t="s">
        <v>843</v>
      </c>
      <c r="G658" s="427" t="s">
        <v>2522</v>
      </c>
      <c r="H658" s="427" t="s">
        <v>2191</v>
      </c>
      <c r="I658" s="427" t="s">
        <v>2193</v>
      </c>
      <c r="J658" s="427" t="s">
        <v>2192</v>
      </c>
      <c r="K658" s="427" t="s">
        <v>2194</v>
      </c>
      <c r="L658" s="427" t="s">
        <v>2195</v>
      </c>
      <c r="M658" s="427" t="s">
        <v>2196</v>
      </c>
      <c r="N658" s="427" t="s">
        <v>2197</v>
      </c>
      <c r="O658" s="427" t="s">
        <v>2198</v>
      </c>
      <c r="P658" s="427" t="s">
        <v>2199</v>
      </c>
      <c r="Q658" s="427" t="s">
        <v>2200</v>
      </c>
      <c r="R658" s="427" t="s">
        <v>2201</v>
      </c>
      <c r="S658" s="427" t="s">
        <v>2178</v>
      </c>
      <c r="T658" s="427" t="s">
        <v>2202</v>
      </c>
      <c r="U658" s="427" t="s">
        <v>2203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3609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2277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3489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2294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2244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2261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3608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2255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2269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3607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5098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3466</v>
      </c>
      <c r="B678" s="28"/>
      <c r="D678" s="293" t="s">
        <v>3467</v>
      </c>
      <c r="F678" s="111"/>
      <c r="G678" s="293" t="s">
        <v>3468</v>
      </c>
      <c r="H678" s="111"/>
      <c r="I678" s="1"/>
      <c r="J678" s="293" t="s">
        <v>3469</v>
      </c>
      <c r="K678" s="111"/>
      <c r="L678" s="57"/>
      <c r="M678" s="293" t="s">
        <v>3470</v>
      </c>
      <c r="N678" s="3"/>
      <c r="P678" s="293" t="s">
        <v>3472</v>
      </c>
      <c r="Q678" s="3"/>
      <c r="R678" s="1"/>
      <c r="S678" s="293" t="s">
        <v>3473</v>
      </c>
      <c r="T678" s="3"/>
      <c r="V678" s="293" t="s">
        <v>3471</v>
      </c>
      <c r="W678" s="3"/>
      <c r="AA678" s="68"/>
    </row>
    <row r="679" spans="1:28" ht="15.75" customHeight="1">
      <c r="A679" s="111" t="s">
        <v>3490</v>
      </c>
      <c r="D679" s="111" t="s">
        <v>2266</v>
      </c>
      <c r="G679" s="111" t="s">
        <v>2283</v>
      </c>
      <c r="I679" s="223"/>
      <c r="J679" s="111" t="s">
        <v>2292</v>
      </c>
      <c r="L679" s="100"/>
      <c r="M679" s="3" t="s">
        <v>2265</v>
      </c>
      <c r="P679" s="3" t="s">
        <v>2302</v>
      </c>
      <c r="R679" s="1"/>
      <c r="S679" s="3" t="s">
        <v>3594</v>
      </c>
      <c r="V679" s="3" t="s">
        <v>2275</v>
      </c>
      <c r="X679" s="300"/>
      <c r="Y679" s="300"/>
      <c r="AA679" s="302"/>
      <c r="AB679" s="137"/>
    </row>
    <row r="680" spans="1:28" ht="15.75" customHeight="1">
      <c r="A680" s="111" t="s">
        <v>2305</v>
      </c>
      <c r="D680" s="111" t="s">
        <v>3609</v>
      </c>
      <c r="G680" s="111" t="s">
        <v>2256</v>
      </c>
      <c r="J680" s="111" t="s">
        <v>3574</v>
      </c>
      <c r="L680" s="100"/>
      <c r="M680" s="3" t="s">
        <v>3576</v>
      </c>
      <c r="P680" s="3" t="s">
        <v>2263</v>
      </c>
      <c r="R680" s="1"/>
      <c r="S680" s="3" t="s">
        <v>3582</v>
      </c>
      <c r="V680" s="3" t="s">
        <v>2262</v>
      </c>
      <c r="X680" s="28"/>
      <c r="Y680" s="28"/>
      <c r="AA680" s="302"/>
      <c r="AB680" s="137"/>
    </row>
    <row r="681" spans="1:28" ht="15.75" customHeight="1">
      <c r="A681" s="111" t="s">
        <v>3595</v>
      </c>
      <c r="D681" s="111" t="s">
        <v>3598</v>
      </c>
      <c r="G681" s="111" t="s">
        <v>3602</v>
      </c>
      <c r="J681" s="111" t="s">
        <v>2277</v>
      </c>
      <c r="L681" s="100"/>
      <c r="M681" s="3" t="s">
        <v>3564</v>
      </c>
      <c r="P681" s="3" t="s">
        <v>3569</v>
      </c>
      <c r="R681" s="1"/>
      <c r="S681" s="3" t="s">
        <v>3487</v>
      </c>
      <c r="V681" s="3" t="s">
        <v>3577</v>
      </c>
      <c r="X681" s="300"/>
      <c r="Y681" s="300"/>
      <c r="AA681" s="302"/>
      <c r="AB681" s="137"/>
    </row>
    <row r="682" spans="1:28" ht="15.75" customHeight="1">
      <c r="A682" s="111" t="s">
        <v>3584</v>
      </c>
      <c r="D682" s="111" t="s">
        <v>3586</v>
      </c>
      <c r="G682" s="111" t="s">
        <v>2282</v>
      </c>
      <c r="J682" s="111" t="s">
        <v>3597</v>
      </c>
      <c r="L682" s="100"/>
      <c r="M682" s="3" t="s">
        <v>2268</v>
      </c>
      <c r="P682" s="3" t="s">
        <v>3489</v>
      </c>
      <c r="R682" s="1"/>
      <c r="S682" s="3" t="s">
        <v>2291</v>
      </c>
      <c r="V682" s="3" t="s">
        <v>3572</v>
      </c>
      <c r="X682" s="28"/>
      <c r="Y682" s="28"/>
      <c r="AA682" s="302"/>
      <c r="AB682" s="137"/>
    </row>
    <row r="683" spans="1:28" ht="15.75" customHeight="1">
      <c r="A683" s="111" t="s">
        <v>3575</v>
      </c>
      <c r="D683" s="111" t="s">
        <v>3579</v>
      </c>
      <c r="G683" s="111" t="s">
        <v>5099</v>
      </c>
      <c r="I683" s="1"/>
      <c r="J683" s="111" t="s">
        <v>2258</v>
      </c>
      <c r="L683" s="57"/>
      <c r="M683" s="3" t="s">
        <v>2260</v>
      </c>
      <c r="P683" s="3" t="s">
        <v>3599</v>
      </c>
      <c r="R683" s="1"/>
      <c r="S683" s="3" t="s">
        <v>3601</v>
      </c>
      <c r="V683" s="3" t="s">
        <v>2294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2156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5113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4530</v>
      </c>
      <c r="I690" s="323" t="s">
        <v>5131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4528</v>
      </c>
      <c r="Q690" s="323" t="s">
        <v>5134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4529</v>
      </c>
      <c r="X690" s="28"/>
      <c r="Y690" s="28"/>
      <c r="AA690" s="302"/>
      <c r="AB690" s="137"/>
    </row>
    <row r="691" spans="1:28" ht="15.75" customHeight="1">
      <c r="A691" s="323" t="s">
        <v>5114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4528</v>
      </c>
      <c r="H691" s="223"/>
      <c r="I691" s="323" t="s">
        <v>5132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4528</v>
      </c>
      <c r="P691" s="221"/>
      <c r="Q691" s="323" t="s">
        <v>5135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4529</v>
      </c>
      <c r="X691" s="300"/>
      <c r="Y691" s="300"/>
      <c r="AA691" s="302"/>
      <c r="AB691" s="137"/>
    </row>
    <row r="692" spans="1:28" ht="15.75" customHeight="1">
      <c r="A692" s="513" t="s">
        <v>5115</v>
      </c>
      <c r="D692" s="1">
        <f>'Punten per wedstrijd'!Q76</f>
        <v>443.80000000000109</v>
      </c>
      <c r="I692" s="513" t="s">
        <v>5133</v>
      </c>
      <c r="L692" s="1">
        <f>'Punten per wedstrijd'!K171</f>
        <v>728.20000000000073</v>
      </c>
      <c r="M692" s="221"/>
      <c r="Q692" s="513" t="s">
        <v>5136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5116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5117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5118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5137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4529</v>
      </c>
      <c r="I695" s="323" t="s">
        <v>5140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4528</v>
      </c>
      <c r="Q695" s="323" t="s">
        <v>5143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4528</v>
      </c>
      <c r="X695" s="28"/>
      <c r="Y695" s="28"/>
      <c r="AA695" s="302"/>
      <c r="AB695" s="137"/>
    </row>
    <row r="696" spans="1:28" ht="15.75" customHeight="1">
      <c r="A696" s="323" t="s">
        <v>5138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4527</v>
      </c>
      <c r="H696" s="223"/>
      <c r="I696" s="323" t="s">
        <v>5141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4529</v>
      </c>
      <c r="Q696" s="323" t="s">
        <v>5144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4528</v>
      </c>
      <c r="X696" s="300"/>
      <c r="Y696" s="300"/>
      <c r="AA696" s="302"/>
      <c r="AB696" s="137"/>
    </row>
    <row r="697" spans="1:28" ht="15.75" customHeight="1">
      <c r="A697" s="513" t="s">
        <v>5139</v>
      </c>
      <c r="D697" s="1">
        <f>'Punten per wedstrijd'!E824</f>
        <v>3232.6000000000022</v>
      </c>
      <c r="E697" s="1"/>
      <c r="F697" s="1"/>
      <c r="I697" s="513" t="s">
        <v>5142</v>
      </c>
      <c r="L697" s="1">
        <f>'Punten per wedstrijd'!K383</f>
        <v>34.5</v>
      </c>
      <c r="M697" s="221"/>
      <c r="Q697" s="513" t="s">
        <v>5115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5119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5145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4528</v>
      </c>
      <c r="I700" s="323" t="s">
        <v>5147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4528</v>
      </c>
      <c r="P700" s="14"/>
      <c r="Q700" s="323" t="s">
        <v>5149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4529</v>
      </c>
      <c r="X700" s="28"/>
      <c r="Y700" s="28"/>
      <c r="AA700" s="302"/>
      <c r="AB700" s="137"/>
    </row>
    <row r="701" spans="1:28" ht="15.75" customHeight="1">
      <c r="A701" s="323" t="s">
        <v>5146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4530</v>
      </c>
      <c r="H701" s="515"/>
      <c r="I701" s="323" t="s">
        <v>5148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4530</v>
      </c>
      <c r="P701" s="14"/>
      <c r="Q701" s="323" t="s">
        <v>5150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4528</v>
      </c>
      <c r="X701" s="300"/>
      <c r="Y701" s="300"/>
      <c r="AA701" s="302"/>
      <c r="AB701" s="137"/>
    </row>
    <row r="702" spans="1:28" ht="15.75" customHeight="1">
      <c r="A702" s="513" t="s">
        <v>5133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5136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5139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5120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5151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4528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5152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4527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5142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5121</v>
      </c>
      <c r="E710" s="427" t="s">
        <v>5122</v>
      </c>
      <c r="F710" s="427" t="s">
        <v>5123</v>
      </c>
      <c r="G710" s="427" t="s">
        <v>5124</v>
      </c>
      <c r="H710" s="427" t="s">
        <v>5125</v>
      </c>
      <c r="I710" s="427" t="s">
        <v>5126</v>
      </c>
      <c r="J710" s="427" t="s">
        <v>5127</v>
      </c>
      <c r="K710" s="427" t="s">
        <v>5128</v>
      </c>
      <c r="L710" s="427" t="s">
        <v>5129</v>
      </c>
      <c r="M710" s="427" t="s">
        <v>5130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7" t="s">
        <v>3490</v>
      </c>
      <c r="D711" s="50">
        <v>0</v>
      </c>
      <c r="E711" s="50">
        <v>3</v>
      </c>
      <c r="F711" s="50">
        <v>3</v>
      </c>
      <c r="G711" s="50" t="s">
        <v>5346</v>
      </c>
      <c r="H711" s="50">
        <v>3</v>
      </c>
      <c r="I711" s="50">
        <v>3</v>
      </c>
      <c r="J711" s="50">
        <v>0</v>
      </c>
      <c r="K711" s="50">
        <v>3</v>
      </c>
      <c r="L711" s="50" t="s">
        <v>5346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9" t="s">
        <v>3575</v>
      </c>
      <c r="B712" s="326"/>
      <c r="C712" s="326"/>
      <c r="D712" s="329">
        <v>1</v>
      </c>
      <c r="E712" s="329">
        <v>3</v>
      </c>
      <c r="F712" s="329" t="s">
        <v>5346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5346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6" t="s">
        <v>3584</v>
      </c>
      <c r="D713" s="50">
        <v>3</v>
      </c>
      <c r="E713" s="50">
        <v>0</v>
      </c>
      <c r="F713" s="50">
        <v>3</v>
      </c>
      <c r="G713" s="50">
        <v>1</v>
      </c>
      <c r="H713" s="50" t="s">
        <v>5346</v>
      </c>
      <c r="I713" s="50">
        <v>0</v>
      </c>
      <c r="J713" s="524">
        <v>2</v>
      </c>
      <c r="K713" s="50">
        <v>2</v>
      </c>
      <c r="L713" s="50">
        <v>0</v>
      </c>
      <c r="M713" s="50" t="s">
        <v>5346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6" t="s">
        <v>2305</v>
      </c>
      <c r="B714" s="3"/>
      <c r="D714" s="50">
        <v>2</v>
      </c>
      <c r="E714" s="50" t="s">
        <v>5346</v>
      </c>
      <c r="F714" s="50">
        <v>0</v>
      </c>
      <c r="G714" s="50">
        <v>2</v>
      </c>
      <c r="H714" s="50">
        <v>3</v>
      </c>
      <c r="I714" s="50">
        <v>0</v>
      </c>
      <c r="J714" s="50" t="s">
        <v>5346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6" t="s">
        <v>3595</v>
      </c>
      <c r="C715" s="1"/>
      <c r="D715" s="50" t="s">
        <v>5346</v>
      </c>
      <c r="E715" s="50">
        <v>0</v>
      </c>
      <c r="F715" s="50">
        <v>0</v>
      </c>
      <c r="G715" s="50">
        <v>0</v>
      </c>
      <c r="H715" s="50">
        <v>0</v>
      </c>
      <c r="I715" s="50" t="s">
        <v>5346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2157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5153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4528</v>
      </c>
      <c r="I723" s="323" t="s">
        <v>5156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4528</v>
      </c>
      <c r="Q723" s="323" t="s">
        <v>5159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4528</v>
      </c>
    </row>
    <row r="724" spans="1:28" ht="15.75" customHeight="1">
      <c r="A724" s="323" t="s">
        <v>5154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4530</v>
      </c>
      <c r="H724" s="223"/>
      <c r="I724" s="323" t="s">
        <v>5157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4528</v>
      </c>
      <c r="P724" s="221"/>
      <c r="Q724" s="323" t="s">
        <v>5160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4528</v>
      </c>
      <c r="X724" s="431"/>
      <c r="Y724" s="431"/>
    </row>
    <row r="725" spans="1:28" ht="15.75" customHeight="1">
      <c r="A725" s="513" t="s">
        <v>5155</v>
      </c>
      <c r="D725" s="1">
        <f>'Punten per wedstrijd'!Q59</f>
        <v>350.60000000000218</v>
      </c>
      <c r="I725" s="513" t="s">
        <v>5158</v>
      </c>
      <c r="L725" s="1">
        <f>'Punten per wedstrijd'!K128</f>
        <v>298.10000000000218</v>
      </c>
      <c r="M725" s="137"/>
      <c r="N725" s="1"/>
      <c r="Q725" s="513" t="s">
        <v>5161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5116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5117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5118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5162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4528</v>
      </c>
      <c r="I728" s="323" t="s">
        <v>5165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4529</v>
      </c>
      <c r="Q728" s="323" t="s">
        <v>5168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4527</v>
      </c>
      <c r="X728" s="69"/>
      <c r="Y728" s="69"/>
      <c r="AA728" s="302"/>
    </row>
    <row r="729" spans="1:28" ht="15.75" customHeight="1">
      <c r="A729" s="323" t="s">
        <v>5163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4528</v>
      </c>
      <c r="H729" s="223"/>
      <c r="I729" s="323" t="s">
        <v>5166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4529</v>
      </c>
      <c r="Q729" s="323" t="s">
        <v>5169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4530</v>
      </c>
      <c r="AA729" s="137"/>
    </row>
    <row r="730" spans="1:28" ht="15.75" customHeight="1">
      <c r="A730" s="513" t="s">
        <v>5164</v>
      </c>
      <c r="D730" s="1">
        <f>'Punten per wedstrijd'!E808</f>
        <v>2126.7999999999993</v>
      </c>
      <c r="E730" s="1"/>
      <c r="F730" s="1"/>
      <c r="I730" s="513" t="s">
        <v>5167</v>
      </c>
      <c r="L730" s="1">
        <f>'Punten per wedstrijd'!K333</f>
        <v>40.499999999998181</v>
      </c>
      <c r="M730" s="221"/>
      <c r="Q730" s="513" t="s">
        <v>5155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5119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5170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4529</v>
      </c>
      <c r="H733" s="14"/>
      <c r="I733" s="323" t="s">
        <v>5172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4530</v>
      </c>
      <c r="P733" s="14"/>
      <c r="Q733" s="323" t="s">
        <v>5174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4528</v>
      </c>
      <c r="X733" s="69"/>
      <c r="Y733" s="69"/>
      <c r="AA733" s="302"/>
    </row>
    <row r="734" spans="1:28" ht="15.75" customHeight="1">
      <c r="A734" s="323" t="s">
        <v>5171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4529</v>
      </c>
      <c r="H734" s="515"/>
      <c r="I734" s="323" t="s">
        <v>5173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4529</v>
      </c>
      <c r="P734" s="14"/>
      <c r="Q734" s="323" t="s">
        <v>5175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4528</v>
      </c>
      <c r="AA734" s="137"/>
    </row>
    <row r="735" spans="1:28" ht="15.75" customHeight="1">
      <c r="A735" s="513" t="s">
        <v>5158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5161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5164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5120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5176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4528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5177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4529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5167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5121</v>
      </c>
      <c r="E743" s="427" t="s">
        <v>5122</v>
      </c>
      <c r="F743" s="427" t="s">
        <v>5123</v>
      </c>
      <c r="G743" s="427" t="s">
        <v>5124</v>
      </c>
      <c r="H743" s="427" t="s">
        <v>5125</v>
      </c>
      <c r="I743" s="427" t="s">
        <v>5126</v>
      </c>
      <c r="J743" s="427" t="s">
        <v>5127</v>
      </c>
      <c r="K743" s="427" t="s">
        <v>5128</v>
      </c>
      <c r="L743" s="427" t="s">
        <v>5129</v>
      </c>
      <c r="M743" s="427" t="s">
        <v>5130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7" t="s">
        <v>3598</v>
      </c>
      <c r="C744" s="1"/>
      <c r="D744" s="50" t="s">
        <v>5346</v>
      </c>
      <c r="E744" s="50">
        <v>0</v>
      </c>
      <c r="F744" s="50">
        <v>3</v>
      </c>
      <c r="G744" s="50">
        <v>3</v>
      </c>
      <c r="H744" s="50">
        <v>3</v>
      </c>
      <c r="I744" s="50" t="s">
        <v>5346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9" t="s">
        <v>2266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5346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5346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6" t="s">
        <v>3579</v>
      </c>
      <c r="D746" s="50">
        <v>0</v>
      </c>
      <c r="E746" s="50">
        <v>3</v>
      </c>
      <c r="F746" s="50" t="s">
        <v>5346</v>
      </c>
      <c r="G746" s="50">
        <v>0</v>
      </c>
      <c r="H746" s="50">
        <v>0</v>
      </c>
      <c r="I746" s="50">
        <v>1</v>
      </c>
      <c r="J746" s="535">
        <v>3</v>
      </c>
      <c r="K746" s="50" t="s">
        <v>5346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6" t="s">
        <v>3609</v>
      </c>
      <c r="B747" s="3"/>
      <c r="D747" s="50">
        <v>3</v>
      </c>
      <c r="E747" s="50" t="s">
        <v>5346</v>
      </c>
      <c r="F747" s="50">
        <v>3</v>
      </c>
      <c r="G747" s="50">
        <v>0</v>
      </c>
      <c r="H747" s="50">
        <v>0</v>
      </c>
      <c r="I747" s="50">
        <v>2</v>
      </c>
      <c r="J747" s="50" t="s">
        <v>5346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6" t="s">
        <v>3586</v>
      </c>
      <c r="D748" s="50">
        <v>2</v>
      </c>
      <c r="E748" s="50">
        <v>0</v>
      </c>
      <c r="F748" s="50">
        <v>0</v>
      </c>
      <c r="G748" s="50">
        <v>3</v>
      </c>
      <c r="H748" s="50" t="s">
        <v>5346</v>
      </c>
      <c r="I748" s="50">
        <v>1</v>
      </c>
      <c r="J748" s="50">
        <v>0</v>
      </c>
      <c r="K748" s="50">
        <v>0</v>
      </c>
      <c r="L748" s="50">
        <v>0</v>
      </c>
      <c r="M748" s="50" t="s">
        <v>5346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2158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5178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4530</v>
      </c>
      <c r="I756" s="323" t="s">
        <v>5181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4530</v>
      </c>
      <c r="Q756" s="323" t="s">
        <v>5184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4528</v>
      </c>
      <c r="AA756" s="137"/>
    </row>
    <row r="757" spans="1:28" ht="15.75" customHeight="1">
      <c r="A757" s="323" t="s">
        <v>5179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4529</v>
      </c>
      <c r="H757" s="223"/>
      <c r="I757" s="323" t="s">
        <v>5182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4530</v>
      </c>
      <c r="P757" s="221"/>
      <c r="Q757" s="323" t="s">
        <v>5185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4529</v>
      </c>
      <c r="X757" s="28"/>
      <c r="Y757" s="28"/>
      <c r="AA757" s="302"/>
    </row>
    <row r="758" spans="1:28" ht="15.75" customHeight="1">
      <c r="A758" s="513" t="s">
        <v>5180</v>
      </c>
      <c r="D758" s="1">
        <f>'Punten per wedstrijd'!Q30</f>
        <v>434</v>
      </c>
      <c r="E758" s="1"/>
      <c r="F758" s="1"/>
      <c r="I758" s="513" t="s">
        <v>5183</v>
      </c>
      <c r="L758" s="1">
        <f>'Punten per wedstrijd'!K169</f>
        <v>494.85000000000036</v>
      </c>
      <c r="M758" s="137"/>
      <c r="N758" s="1"/>
      <c r="Q758" s="513" t="s">
        <v>5186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5116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5117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5118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5187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4530</v>
      </c>
      <c r="I761" s="323" t="s">
        <v>5190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4530</v>
      </c>
      <c r="Q761" s="323" t="s">
        <v>5193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4529</v>
      </c>
      <c r="AA761" s="302"/>
    </row>
    <row r="762" spans="1:28" ht="15.75" customHeight="1">
      <c r="A762" s="323" t="s">
        <v>5188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4528</v>
      </c>
      <c r="H762" s="223"/>
      <c r="I762" s="323" t="s">
        <v>5191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4529</v>
      </c>
      <c r="Q762" s="323" t="s">
        <v>5194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4530</v>
      </c>
      <c r="X762" s="69"/>
      <c r="Y762" s="69"/>
      <c r="AA762" s="302"/>
    </row>
    <row r="763" spans="1:28" ht="15.75" customHeight="1">
      <c r="A763" s="513" t="s">
        <v>5189</v>
      </c>
      <c r="D763" s="1">
        <f>'Punten per wedstrijd'!E829</f>
        <v>2491.5999999999985</v>
      </c>
      <c r="E763" s="1"/>
      <c r="F763" s="1"/>
      <c r="I763" s="513" t="s">
        <v>5192</v>
      </c>
      <c r="L763" s="1">
        <f>'Punten per wedstrijd'!K412</f>
        <v>33.800000000004729</v>
      </c>
      <c r="M763" s="221"/>
      <c r="Q763" s="513" t="s">
        <v>5180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5119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5195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4527</v>
      </c>
      <c r="H766" s="14"/>
      <c r="I766" s="323" t="s">
        <v>5197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4528</v>
      </c>
      <c r="P766" s="14"/>
      <c r="Q766" s="323" t="s">
        <v>5198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4530</v>
      </c>
    </row>
    <row r="767" spans="1:28" ht="15.75" customHeight="1">
      <c r="A767" s="323" t="s">
        <v>5196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4528</v>
      </c>
      <c r="H767" s="515"/>
      <c r="I767" s="323" t="s">
        <v>5519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4527</v>
      </c>
      <c r="P767" s="14"/>
      <c r="Q767" s="323" t="s">
        <v>5199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4528</v>
      </c>
    </row>
    <row r="768" spans="1:28" ht="15.75" customHeight="1">
      <c r="A768" s="513" t="s">
        <v>5183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5186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5189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5120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5200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4528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5201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4529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5192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5121</v>
      </c>
      <c r="E776" s="427" t="s">
        <v>5122</v>
      </c>
      <c r="F776" s="427" t="s">
        <v>5123</v>
      </c>
      <c r="G776" s="427" t="s">
        <v>5124</v>
      </c>
      <c r="H776" s="427" t="s">
        <v>5125</v>
      </c>
      <c r="I776" s="427" t="s">
        <v>5126</v>
      </c>
      <c r="J776" s="427" t="s">
        <v>5127</v>
      </c>
      <c r="K776" s="427" t="s">
        <v>5128</v>
      </c>
      <c r="L776" s="427" t="s">
        <v>5129</v>
      </c>
      <c r="M776" s="427" t="s">
        <v>5130</v>
      </c>
      <c r="N776" s="202" t="s">
        <v>40</v>
      </c>
      <c r="R776" s="1"/>
      <c r="S776" s="432"/>
      <c r="W776" s="28"/>
    </row>
    <row r="777" spans="1:28" ht="15">
      <c r="A777" s="537" t="s">
        <v>2283</v>
      </c>
      <c r="D777" s="50">
        <v>3</v>
      </c>
      <c r="E777" s="50">
        <v>2</v>
      </c>
      <c r="F777" s="50">
        <v>0</v>
      </c>
      <c r="G777" s="50" t="s">
        <v>5346</v>
      </c>
      <c r="H777" s="50">
        <v>3</v>
      </c>
      <c r="I777" s="50">
        <v>2</v>
      </c>
      <c r="J777" s="50">
        <v>2</v>
      </c>
      <c r="K777" s="50">
        <v>3</v>
      </c>
      <c r="L777" s="50" t="s">
        <v>5346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9" t="s">
        <v>2256</v>
      </c>
      <c r="B778" s="367"/>
      <c r="C778" s="326"/>
      <c r="D778" s="329">
        <v>2</v>
      </c>
      <c r="E778" s="329" t="s">
        <v>5346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5346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6" t="s">
        <v>2282</v>
      </c>
      <c r="D779" s="50">
        <v>0</v>
      </c>
      <c r="E779" s="50">
        <v>1</v>
      </c>
      <c r="F779" s="50">
        <v>3</v>
      </c>
      <c r="G779" s="50">
        <v>3</v>
      </c>
      <c r="H779" s="50" t="s">
        <v>5346</v>
      </c>
      <c r="I779" s="50">
        <v>1</v>
      </c>
      <c r="J779" s="50">
        <v>3</v>
      </c>
      <c r="K779" s="50">
        <v>1</v>
      </c>
      <c r="L779" s="50">
        <v>0</v>
      </c>
      <c r="M779" s="50" t="s">
        <v>5346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6" t="s">
        <v>3602</v>
      </c>
      <c r="C780" s="1"/>
      <c r="D780" s="50" t="s">
        <v>5346</v>
      </c>
      <c r="E780" s="50">
        <v>1</v>
      </c>
      <c r="F780" s="50">
        <v>0</v>
      </c>
      <c r="G780" s="50">
        <v>2</v>
      </c>
      <c r="H780" s="50">
        <v>1</v>
      </c>
      <c r="I780" s="50" t="s">
        <v>5346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6" t="s">
        <v>5099</v>
      </c>
      <c r="D781" s="50">
        <v>1</v>
      </c>
      <c r="E781" s="50">
        <v>2</v>
      </c>
      <c r="F781" s="50" t="s">
        <v>5346</v>
      </c>
      <c r="G781" s="50">
        <v>1</v>
      </c>
      <c r="H781" s="50">
        <v>0</v>
      </c>
      <c r="I781" s="50">
        <v>0</v>
      </c>
      <c r="J781" s="50">
        <v>0</v>
      </c>
      <c r="K781" s="50" t="s">
        <v>5346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2159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5218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4527</v>
      </c>
      <c r="I789" s="323" t="s">
        <v>5204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4528</v>
      </c>
      <c r="Q789" s="323" t="s">
        <v>5206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4528</v>
      </c>
    </row>
    <row r="790" spans="1:23" ht="15.75" customHeight="1">
      <c r="A790" s="323" t="s">
        <v>5202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4528</v>
      </c>
      <c r="H790" s="223"/>
      <c r="I790" s="323" t="s">
        <v>5205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4528</v>
      </c>
      <c r="P790" s="221"/>
      <c r="Q790" s="323" t="s">
        <v>5207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4528</v>
      </c>
    </row>
    <row r="791" spans="1:23" ht="15.75" customHeight="1">
      <c r="A791" s="513" t="s">
        <v>5203</v>
      </c>
      <c r="D791" s="1">
        <f>'Punten per wedstrijd'!Q41</f>
        <v>349.39999999999964</v>
      </c>
      <c r="E791" s="1"/>
      <c r="F791" s="1"/>
      <c r="I791" s="513" t="s">
        <v>5209</v>
      </c>
      <c r="L791" s="1">
        <f>'Punten per wedstrijd'!K154</f>
        <v>461.5</v>
      </c>
      <c r="M791" s="137"/>
      <c r="N791" s="1"/>
      <c r="Q791" s="513" t="s">
        <v>5208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5116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5117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5118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5210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4529</v>
      </c>
      <c r="I794" s="323" t="s">
        <v>5213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4528</v>
      </c>
      <c r="Q794" s="323" t="s">
        <v>5216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4528</v>
      </c>
    </row>
    <row r="795" spans="1:23" ht="15.75" customHeight="1">
      <c r="A795" s="323" t="s">
        <v>5211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4528</v>
      </c>
      <c r="H795" s="223"/>
      <c r="I795" s="323" t="s">
        <v>5214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4528</v>
      </c>
      <c r="Q795" s="323" t="s">
        <v>5217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4528</v>
      </c>
    </row>
    <row r="796" spans="1:23" ht="15.75" customHeight="1">
      <c r="A796" s="513" t="s">
        <v>5212</v>
      </c>
      <c r="D796" s="1">
        <f>'Punten per wedstrijd'!E792</f>
        <v>1588.9000000000033</v>
      </c>
      <c r="E796" s="1"/>
      <c r="F796" s="1"/>
      <c r="I796" s="513" t="s">
        <v>5215</v>
      </c>
      <c r="L796" s="1">
        <f>'Punten per wedstrijd'!K368</f>
        <v>88.899999999995998</v>
      </c>
      <c r="M796" s="137"/>
      <c r="N796" s="1"/>
      <c r="Q796" s="513" t="s">
        <v>5203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5119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5219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4527</v>
      </c>
      <c r="H799" s="14"/>
      <c r="I799" s="323" t="s">
        <v>5221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4528</v>
      </c>
      <c r="P799" s="14"/>
      <c r="Q799" s="323" t="s">
        <v>5223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4529</v>
      </c>
    </row>
    <row r="800" spans="1:23" ht="15.75" customHeight="1">
      <c r="A800" s="323" t="s">
        <v>5220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4530</v>
      </c>
      <c r="H800" s="515"/>
      <c r="I800" s="323" t="s">
        <v>5222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4530</v>
      </c>
      <c r="P800" s="14"/>
      <c r="Q800" s="323" t="s">
        <v>5224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4528</v>
      </c>
    </row>
    <row r="801" spans="1:23" ht="15.75" customHeight="1">
      <c r="A801" s="513" t="s">
        <v>5209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5208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5212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5120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5225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4528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5226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4529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5215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5121</v>
      </c>
      <c r="E809" s="427" t="s">
        <v>5122</v>
      </c>
      <c r="F809" s="427" t="s">
        <v>5123</v>
      </c>
      <c r="G809" s="427" t="s">
        <v>5124</v>
      </c>
      <c r="H809" s="427" t="s">
        <v>5125</v>
      </c>
      <c r="I809" s="427" t="s">
        <v>5126</v>
      </c>
      <c r="J809" s="427" t="s">
        <v>5127</v>
      </c>
      <c r="K809" s="427" t="s">
        <v>5128</v>
      </c>
      <c r="L809" s="427" t="s">
        <v>5129</v>
      </c>
      <c r="M809" s="427" t="s">
        <v>5130</v>
      </c>
      <c r="N809" s="202" t="s">
        <v>40</v>
      </c>
      <c r="R809" s="1"/>
      <c r="S809" s="432"/>
      <c r="W809" s="28"/>
    </row>
    <row r="810" spans="1:23" ht="15">
      <c r="A810" s="537" t="s">
        <v>2258</v>
      </c>
      <c r="D810" s="50">
        <v>2</v>
      </c>
      <c r="E810" s="50">
        <v>3</v>
      </c>
      <c r="F810" s="50" t="s">
        <v>5346</v>
      </c>
      <c r="G810" s="50">
        <v>3</v>
      </c>
      <c r="H810" s="50">
        <v>3</v>
      </c>
      <c r="I810" s="50">
        <v>3</v>
      </c>
      <c r="J810" s="50">
        <v>1</v>
      </c>
      <c r="K810" s="50" t="s">
        <v>5346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9" t="s">
        <v>2292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5346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5346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6" t="s">
        <v>2277</v>
      </c>
      <c r="C812" s="1"/>
      <c r="D812" s="50" t="s">
        <v>5346</v>
      </c>
      <c r="E812" s="50">
        <v>0</v>
      </c>
      <c r="F812" s="50">
        <v>3</v>
      </c>
      <c r="G812" s="50">
        <v>0</v>
      </c>
      <c r="H812" s="50">
        <v>0</v>
      </c>
      <c r="I812" s="50" t="s">
        <v>5346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6" t="s">
        <v>3597</v>
      </c>
      <c r="D813" s="50">
        <v>3</v>
      </c>
      <c r="E813" s="50">
        <v>0</v>
      </c>
      <c r="F813" s="50">
        <v>0</v>
      </c>
      <c r="G813" s="50">
        <v>3</v>
      </c>
      <c r="H813" s="50" t="s">
        <v>5346</v>
      </c>
      <c r="I813" s="50">
        <v>0</v>
      </c>
      <c r="J813" s="50">
        <v>2</v>
      </c>
      <c r="K813" s="50">
        <v>2</v>
      </c>
      <c r="L813" s="50">
        <v>0</v>
      </c>
      <c r="M813" s="50" t="s">
        <v>5346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6" t="s">
        <v>3574</v>
      </c>
      <c r="B814" s="3"/>
      <c r="D814" s="50">
        <v>1</v>
      </c>
      <c r="E814" s="50" t="s">
        <v>5346</v>
      </c>
      <c r="F814" s="50">
        <v>3</v>
      </c>
      <c r="G814" s="50">
        <v>0</v>
      </c>
      <c r="H814" s="50">
        <v>3</v>
      </c>
      <c r="I814" s="50">
        <v>0</v>
      </c>
      <c r="J814" s="50" t="s">
        <v>5346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2160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5229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4527</v>
      </c>
      <c r="I822" s="323" t="s">
        <v>5230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4528</v>
      </c>
      <c r="Q822" s="323" t="s">
        <v>5235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4528</v>
      </c>
    </row>
    <row r="823" spans="1:23" ht="15.75" customHeight="1">
      <c r="A823" s="323" t="s">
        <v>5227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4530</v>
      </c>
      <c r="H823" s="223"/>
      <c r="I823" s="323" t="s">
        <v>5231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4530</v>
      </c>
      <c r="P823" s="221"/>
      <c r="Q823" s="323" t="s">
        <v>5233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4528</v>
      </c>
    </row>
    <row r="824" spans="1:23" ht="15.75" customHeight="1">
      <c r="A824" s="513" t="s">
        <v>5228</v>
      </c>
      <c r="D824" s="1">
        <f>'Punten per wedstrijd'!Q19</f>
        <v>382.80000000000291</v>
      </c>
      <c r="E824" s="1"/>
      <c r="F824" s="1"/>
      <c r="I824" s="513" t="s">
        <v>5232</v>
      </c>
      <c r="L824" s="1">
        <f>'Punten per wedstrijd'!K151</f>
        <v>338.00000000000546</v>
      </c>
      <c r="M824" s="137"/>
      <c r="N824" s="1"/>
      <c r="Q824" s="513" t="s">
        <v>5234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5116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5117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5118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5236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1" t="s">
        <v>4528</v>
      </c>
      <c r="I827" s="323" t="s">
        <v>5240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4528</v>
      </c>
      <c r="Q827" s="323" t="s">
        <v>5242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4528</v>
      </c>
    </row>
    <row r="828" spans="1:23" ht="15.75" customHeight="1">
      <c r="A828" s="323" t="s">
        <v>5237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4528</v>
      </c>
      <c r="H828" s="223"/>
      <c r="I828" s="323" t="s">
        <v>5239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4529</v>
      </c>
      <c r="Q828" s="323" t="s">
        <v>5243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4528</v>
      </c>
    </row>
    <row r="829" spans="1:23" ht="15.75" customHeight="1">
      <c r="A829" s="513" t="s">
        <v>5238</v>
      </c>
      <c r="D829" s="1">
        <f>'Punten per wedstrijd'!E776</f>
        <v>2190.0000000000055</v>
      </c>
      <c r="E829" s="1"/>
      <c r="F829" s="1"/>
      <c r="I829" s="513" t="s">
        <v>5241</v>
      </c>
      <c r="L829" s="1">
        <f>'Punten per wedstrijd'!K396</f>
        <v>18.000000000001819</v>
      </c>
      <c r="M829" s="137"/>
      <c r="N829" s="1"/>
      <c r="Q829" s="513" t="s">
        <v>5228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5119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5244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4530</v>
      </c>
      <c r="H832" s="14"/>
      <c r="I832" s="323" t="s">
        <v>5246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4528</v>
      </c>
      <c r="P832" s="14"/>
      <c r="Q832" s="323" t="s">
        <v>5248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4527</v>
      </c>
    </row>
    <row r="833" spans="1:23" ht="15.75" customHeight="1">
      <c r="A833" s="323" t="s">
        <v>5245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4528</v>
      </c>
      <c r="H833" s="515"/>
      <c r="I833" s="323" t="s">
        <v>5247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4528</v>
      </c>
      <c r="P833" s="14"/>
      <c r="Q833" s="323" t="s">
        <v>5249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4528</v>
      </c>
    </row>
    <row r="834" spans="1:23" ht="15.75" customHeight="1">
      <c r="A834" s="513" t="s">
        <v>5232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5234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5238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5120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5250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4528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5251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5629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5241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5121</v>
      </c>
      <c r="E842" s="427" t="s">
        <v>5122</v>
      </c>
      <c r="F842" s="427" t="s">
        <v>5123</v>
      </c>
      <c r="G842" s="427" t="s">
        <v>5124</v>
      </c>
      <c r="H842" s="427" t="s">
        <v>5125</v>
      </c>
      <c r="I842" s="427" t="s">
        <v>5126</v>
      </c>
      <c r="J842" s="427" t="s">
        <v>5127</v>
      </c>
      <c r="K842" s="427" t="s">
        <v>5128</v>
      </c>
      <c r="L842" s="427" t="s">
        <v>5129</v>
      </c>
      <c r="M842" s="427" t="s">
        <v>5130</v>
      </c>
      <c r="N842" s="202" t="s">
        <v>40</v>
      </c>
      <c r="R842" s="1"/>
      <c r="S842" s="432"/>
      <c r="W842" s="28"/>
    </row>
    <row r="843" spans="1:23" ht="15">
      <c r="A843" s="538" t="s">
        <v>2265</v>
      </c>
      <c r="D843" s="50">
        <v>1</v>
      </c>
      <c r="E843" s="50">
        <v>3</v>
      </c>
      <c r="F843" s="50">
        <v>0</v>
      </c>
      <c r="G843" s="1" t="s">
        <v>5346</v>
      </c>
      <c r="H843" s="1">
        <v>3</v>
      </c>
      <c r="I843" s="1">
        <v>3</v>
      </c>
      <c r="J843" s="1">
        <v>1</v>
      </c>
      <c r="K843" s="1">
        <v>3</v>
      </c>
      <c r="L843" s="1" t="s">
        <v>5346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40" t="s">
        <v>3564</v>
      </c>
      <c r="B844" s="326"/>
      <c r="C844" s="518"/>
      <c r="D844" s="329" t="s">
        <v>5346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5346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2268</v>
      </c>
      <c r="D845" s="50">
        <v>2</v>
      </c>
      <c r="E845" s="50">
        <v>1</v>
      </c>
      <c r="F845" s="50">
        <v>0</v>
      </c>
      <c r="G845" s="442">
        <v>3</v>
      </c>
      <c r="H845" s="1" t="s">
        <v>5346</v>
      </c>
      <c r="I845" s="1">
        <v>0</v>
      </c>
      <c r="J845" s="1">
        <v>3</v>
      </c>
      <c r="K845" s="1">
        <v>3</v>
      </c>
      <c r="L845" s="1">
        <v>0</v>
      </c>
      <c r="M845" s="1" t="s">
        <v>5346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3576</v>
      </c>
      <c r="B846" s="3"/>
      <c r="D846" s="50">
        <v>1</v>
      </c>
      <c r="E846" s="50" t="s">
        <v>5346</v>
      </c>
      <c r="F846" s="50">
        <v>3</v>
      </c>
      <c r="G846" s="1">
        <v>0</v>
      </c>
      <c r="H846" s="1">
        <v>3</v>
      </c>
      <c r="I846" s="1">
        <v>0</v>
      </c>
      <c r="J846" s="1" t="s">
        <v>5346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2260</v>
      </c>
      <c r="D847" s="50">
        <v>2</v>
      </c>
      <c r="E847" s="50">
        <v>2</v>
      </c>
      <c r="F847" s="50" t="s">
        <v>5346</v>
      </c>
      <c r="G847" s="1">
        <v>0</v>
      </c>
      <c r="H847" s="1">
        <v>0</v>
      </c>
      <c r="I847" s="1">
        <v>3</v>
      </c>
      <c r="J847" s="1">
        <v>0</v>
      </c>
      <c r="K847" s="1" t="s">
        <v>5346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2161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5252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4528</v>
      </c>
      <c r="I855" s="323" t="s">
        <v>5255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4528</v>
      </c>
      <c r="Q855" s="323" t="s">
        <v>5258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4528</v>
      </c>
    </row>
    <row r="856" spans="1:23" ht="15.75" customHeight="1">
      <c r="A856" s="323" t="s">
        <v>5253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4528</v>
      </c>
      <c r="H856" s="223"/>
      <c r="I856" s="323" t="s">
        <v>5256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4530</v>
      </c>
      <c r="P856" s="221"/>
      <c r="Q856" s="323" t="s">
        <v>5259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4528</v>
      </c>
    </row>
    <row r="857" spans="1:23" ht="15.75" customHeight="1">
      <c r="A857" s="513" t="s">
        <v>5254</v>
      </c>
      <c r="D857" s="1">
        <f>'Punten per wedstrijd'!Q66</f>
        <v>254.39999999999964</v>
      </c>
      <c r="E857" s="1"/>
      <c r="F857" s="1"/>
      <c r="I857" s="513" t="s">
        <v>5257</v>
      </c>
      <c r="L857" s="1">
        <f>'Punten per wedstrijd'!K208</f>
        <v>758.09999999999854</v>
      </c>
      <c r="M857" s="137"/>
      <c r="N857" s="1"/>
      <c r="Q857" s="513" t="s">
        <v>5260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5116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5117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5118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5261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4530</v>
      </c>
      <c r="I860" s="323" t="s">
        <v>5265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4528</v>
      </c>
      <c r="Q860" s="323" t="s">
        <v>5267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4529</v>
      </c>
    </row>
    <row r="861" spans="1:23" ht="15.75" customHeight="1">
      <c r="A861" s="323" t="s">
        <v>5262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4529</v>
      </c>
      <c r="H861" s="223"/>
      <c r="I861" s="323" t="s">
        <v>5266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4528</v>
      </c>
      <c r="Q861" s="323" t="s">
        <v>5268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4529</v>
      </c>
    </row>
    <row r="862" spans="1:23" ht="15.75" customHeight="1">
      <c r="A862" s="513" t="s">
        <v>5263</v>
      </c>
      <c r="D862" s="1">
        <f>'Punten per wedstrijd'!E753</f>
        <v>2328.7000000000007</v>
      </c>
      <c r="E862" s="1"/>
      <c r="F862" s="1"/>
      <c r="I862" s="513" t="s">
        <v>5264</v>
      </c>
      <c r="L862" s="1">
        <f>'Punten per wedstrijd'!K346</f>
        <v>117.20000000000073</v>
      </c>
      <c r="M862" s="137"/>
      <c r="N862" s="1"/>
      <c r="Q862" s="513" t="s">
        <v>5254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5119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5269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4529</v>
      </c>
      <c r="H865" s="14"/>
      <c r="I865" s="323" t="s">
        <v>5271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4528</v>
      </c>
      <c r="P865" s="14"/>
      <c r="Q865" s="323" t="s">
        <v>5273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4528</v>
      </c>
    </row>
    <row r="866" spans="1:23" ht="15.75" customHeight="1">
      <c r="A866" s="323" t="s">
        <v>5270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4530</v>
      </c>
      <c r="H866" s="515"/>
      <c r="I866" s="323" t="s">
        <v>5272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4528</v>
      </c>
      <c r="P866" s="14"/>
      <c r="Q866" s="323" t="s">
        <v>5274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4528</v>
      </c>
    </row>
    <row r="867" spans="1:23" ht="15.75" customHeight="1">
      <c r="A867" s="513" t="s">
        <v>5257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5260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5263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5120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5275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4529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5276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4527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5264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5121</v>
      </c>
      <c r="E875" s="427" t="s">
        <v>5122</v>
      </c>
      <c r="F875" s="427" t="s">
        <v>5123</v>
      </c>
      <c r="G875" s="427" t="s">
        <v>5124</v>
      </c>
      <c r="H875" s="427" t="s">
        <v>5125</v>
      </c>
      <c r="I875" s="427" t="s">
        <v>5126</v>
      </c>
      <c r="J875" s="427" t="s">
        <v>5127</v>
      </c>
      <c r="K875" s="427" t="s">
        <v>5128</v>
      </c>
      <c r="L875" s="427" t="s">
        <v>5129</v>
      </c>
      <c r="M875" s="427" t="s">
        <v>5130</v>
      </c>
      <c r="N875" s="202" t="s">
        <v>40</v>
      </c>
      <c r="R875" s="1"/>
      <c r="S875" s="432"/>
      <c r="W875" s="28"/>
    </row>
    <row r="876" spans="1:23" ht="15">
      <c r="A876" s="538" t="s">
        <v>2263</v>
      </c>
      <c r="B876" s="3"/>
      <c r="D876" s="50">
        <v>3</v>
      </c>
      <c r="E876" s="50" t="s">
        <v>5346</v>
      </c>
      <c r="F876" s="50">
        <v>3</v>
      </c>
      <c r="G876" s="50">
        <v>3</v>
      </c>
      <c r="H876" s="50">
        <v>3</v>
      </c>
      <c r="I876" s="50">
        <v>3</v>
      </c>
      <c r="J876" s="50" t="s">
        <v>5346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40" t="s">
        <v>3489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5346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5346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3599</v>
      </c>
      <c r="D878" s="50">
        <v>0</v>
      </c>
      <c r="E878" s="50">
        <v>2</v>
      </c>
      <c r="F878" s="50" t="s">
        <v>5346</v>
      </c>
      <c r="G878" s="50">
        <v>1</v>
      </c>
      <c r="H878" s="50">
        <v>3</v>
      </c>
      <c r="I878" s="50">
        <v>0</v>
      </c>
      <c r="J878" s="50">
        <v>1</v>
      </c>
      <c r="K878" s="50" t="s">
        <v>5346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2302</v>
      </c>
      <c r="D879" s="50">
        <v>0</v>
      </c>
      <c r="E879" s="50">
        <v>3</v>
      </c>
      <c r="F879" s="50">
        <v>0</v>
      </c>
      <c r="G879" s="50" t="s">
        <v>5346</v>
      </c>
      <c r="H879" s="50">
        <v>0</v>
      </c>
      <c r="I879" s="50">
        <v>0</v>
      </c>
      <c r="J879" s="50">
        <v>3</v>
      </c>
      <c r="K879" s="50">
        <v>3</v>
      </c>
      <c r="L879" s="50" t="s">
        <v>5346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3569</v>
      </c>
      <c r="C880" s="1"/>
      <c r="D880" s="50" t="s">
        <v>5346</v>
      </c>
      <c r="E880" s="50">
        <v>0</v>
      </c>
      <c r="F880" s="50">
        <v>3</v>
      </c>
      <c r="G880" s="50">
        <v>2</v>
      </c>
      <c r="H880" s="50">
        <v>0</v>
      </c>
      <c r="I880" s="50" t="s">
        <v>5346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2162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5277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4530</v>
      </c>
      <c r="I888" s="323" t="s">
        <v>5280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4528</v>
      </c>
      <c r="Q888" s="323" t="s">
        <v>5283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4527</v>
      </c>
    </row>
    <row r="889" spans="1:23" ht="15.75" customHeight="1">
      <c r="A889" s="323" t="s">
        <v>5278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4528</v>
      </c>
      <c r="H889" s="223"/>
      <c r="I889" s="323" t="s">
        <v>5281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4528</v>
      </c>
      <c r="P889" s="221"/>
      <c r="Q889" s="323" t="s">
        <v>5284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4528</v>
      </c>
    </row>
    <row r="890" spans="1:23" ht="15.75" customHeight="1">
      <c r="A890" s="513" t="s">
        <v>5279</v>
      </c>
      <c r="D890" s="1">
        <f>'Punten per wedstrijd'!Q58</f>
        <v>325.600000000004</v>
      </c>
      <c r="E890" s="1"/>
      <c r="F890" s="1"/>
      <c r="I890" s="513" t="s">
        <v>5282</v>
      </c>
      <c r="L890" s="1">
        <f>'Punten per wedstrijd'!K144</f>
        <v>646</v>
      </c>
      <c r="M890" s="137"/>
      <c r="N890" s="1"/>
      <c r="Q890" s="513" t="s">
        <v>5285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5116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5117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5118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5286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4529</v>
      </c>
      <c r="I893" s="323" t="s">
        <v>5289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4528</v>
      </c>
      <c r="Q893" s="323" t="s">
        <v>5292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4528</v>
      </c>
    </row>
    <row r="894" spans="1:23" ht="15.75" customHeight="1">
      <c r="A894" s="323" t="s">
        <v>5287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4529</v>
      </c>
      <c r="H894" s="223"/>
      <c r="I894" s="323" t="s">
        <v>5290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4528</v>
      </c>
      <c r="Q894" s="323" t="s">
        <v>5293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4529</v>
      </c>
    </row>
    <row r="895" spans="1:23" ht="15.75" customHeight="1">
      <c r="A895" s="513" t="s">
        <v>5288</v>
      </c>
      <c r="D895" s="1">
        <f>'Punten per wedstrijd'!E771</f>
        <v>658.10000000000218</v>
      </c>
      <c r="E895" s="1"/>
      <c r="F895" s="1"/>
      <c r="I895" s="513" t="s">
        <v>5291</v>
      </c>
      <c r="L895" s="1">
        <f>'Punten per wedstrijd'!K349</f>
        <v>85.399999999999636</v>
      </c>
      <c r="M895" s="137"/>
      <c r="N895" s="1"/>
      <c r="Q895" s="513" t="s">
        <v>5279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5119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5294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4528</v>
      </c>
      <c r="H898" s="14"/>
      <c r="I898" s="323" t="s">
        <v>5296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4529</v>
      </c>
      <c r="P898" s="14"/>
      <c r="Q898" s="323" t="s">
        <v>5298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4528</v>
      </c>
    </row>
    <row r="899" spans="1:23" ht="15.75" customHeight="1">
      <c r="A899" s="323" t="s">
        <v>5295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4528</v>
      </c>
      <c r="H899" s="515"/>
      <c r="I899" s="323" t="s">
        <v>5297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4529</v>
      </c>
      <c r="P899" s="14"/>
      <c r="Q899" s="323" t="s">
        <v>5299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4528</v>
      </c>
    </row>
    <row r="900" spans="1:23" ht="15.75" customHeight="1">
      <c r="A900" s="513" t="s">
        <v>5282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5285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5288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5120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5300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4528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5301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4528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5291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5121</v>
      </c>
      <c r="E908" s="427" t="s">
        <v>5122</v>
      </c>
      <c r="F908" s="427" t="s">
        <v>5123</v>
      </c>
      <c r="G908" s="427" t="s">
        <v>5124</v>
      </c>
      <c r="H908" s="427" t="s">
        <v>5125</v>
      </c>
      <c r="I908" s="427" t="s">
        <v>5126</v>
      </c>
      <c r="J908" s="427" t="s">
        <v>5127</v>
      </c>
      <c r="K908" s="427" t="s">
        <v>5128</v>
      </c>
      <c r="L908" s="427" t="s">
        <v>5129</v>
      </c>
      <c r="M908" s="427" t="s">
        <v>5130</v>
      </c>
      <c r="N908" s="202" t="s">
        <v>40</v>
      </c>
      <c r="R908" s="1"/>
      <c r="S908" s="432"/>
      <c r="W908" s="28"/>
    </row>
    <row r="909" spans="1:23" ht="15">
      <c r="A909" s="538" t="s">
        <v>3601</v>
      </c>
      <c r="D909" s="50">
        <v>1</v>
      </c>
      <c r="E909" s="50">
        <v>3</v>
      </c>
      <c r="F909" s="50" t="s">
        <v>5346</v>
      </c>
      <c r="G909" s="50">
        <v>3</v>
      </c>
      <c r="H909" s="50">
        <v>3</v>
      </c>
      <c r="I909" s="50">
        <v>3</v>
      </c>
      <c r="J909" s="50">
        <v>0</v>
      </c>
      <c r="K909" s="50" t="s">
        <v>5346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40" t="s">
        <v>3582</v>
      </c>
      <c r="B910" s="367"/>
      <c r="C910" s="326"/>
      <c r="D910" s="329">
        <v>2</v>
      </c>
      <c r="E910" s="329" t="s">
        <v>5346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5346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3487</v>
      </c>
      <c r="C911" s="1"/>
      <c r="D911" s="50" t="s">
        <v>5346</v>
      </c>
      <c r="E911" s="50">
        <v>0</v>
      </c>
      <c r="F911" s="50">
        <v>3</v>
      </c>
      <c r="G911" s="50">
        <v>0</v>
      </c>
      <c r="H911" s="50">
        <v>0</v>
      </c>
      <c r="I911" s="50" t="s">
        <v>5346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2291</v>
      </c>
      <c r="D912" s="50">
        <v>3</v>
      </c>
      <c r="E912" s="50">
        <v>0</v>
      </c>
      <c r="F912" s="50">
        <v>0</v>
      </c>
      <c r="G912" s="50">
        <v>0</v>
      </c>
      <c r="H912" s="50" t="s">
        <v>5346</v>
      </c>
      <c r="I912" s="50">
        <v>3</v>
      </c>
      <c r="J912" s="50">
        <v>3</v>
      </c>
      <c r="K912" s="50">
        <v>0</v>
      </c>
      <c r="L912" s="50">
        <v>0</v>
      </c>
      <c r="M912" s="50" t="s">
        <v>5346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3594</v>
      </c>
      <c r="D913" s="50">
        <v>0</v>
      </c>
      <c r="E913" s="50">
        <v>3</v>
      </c>
      <c r="F913" s="50">
        <v>2</v>
      </c>
      <c r="G913" s="50" t="s">
        <v>5346</v>
      </c>
      <c r="H913" s="50">
        <v>0</v>
      </c>
      <c r="I913" s="50">
        <v>0</v>
      </c>
      <c r="J913" s="50">
        <v>0</v>
      </c>
      <c r="K913" s="50">
        <v>0</v>
      </c>
      <c r="L913" s="50" t="s">
        <v>5346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2163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5302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4528</v>
      </c>
      <c r="I921" s="323" t="s">
        <v>5305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4528</v>
      </c>
      <c r="Q921" s="323" t="s">
        <v>5308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4528</v>
      </c>
    </row>
    <row r="922" spans="1:23" ht="15.75" customHeight="1">
      <c r="A922" s="323" t="s">
        <v>5303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4528</v>
      </c>
      <c r="H922" s="223"/>
      <c r="I922" s="323" t="s">
        <v>5306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4528</v>
      </c>
      <c r="P922" s="221"/>
      <c r="Q922" s="323" t="s">
        <v>5309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4530</v>
      </c>
    </row>
    <row r="923" spans="1:23" ht="15.75" customHeight="1">
      <c r="A923" s="513" t="s">
        <v>5304</v>
      </c>
      <c r="D923" s="1">
        <f>'Punten per wedstrijd'!Q23</f>
        <v>367</v>
      </c>
      <c r="E923" s="1"/>
      <c r="F923" s="1"/>
      <c r="I923" s="513" t="s">
        <v>5307</v>
      </c>
      <c r="L923" s="1">
        <f>'Punten per wedstrijd'!K178</f>
        <v>465.39999999999964</v>
      </c>
      <c r="M923" s="137"/>
      <c r="N923" s="1"/>
      <c r="Q923" s="513" t="s">
        <v>5310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5116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5117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5118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5311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4527</v>
      </c>
      <c r="I926" s="323" t="s">
        <v>5314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4527</v>
      </c>
      <c r="Q926" s="323" t="s">
        <v>5317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4529</v>
      </c>
    </row>
    <row r="927" spans="1:23" ht="15.75" customHeight="1">
      <c r="A927" s="323" t="s">
        <v>5312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4528</v>
      </c>
      <c r="H927" s="223"/>
      <c r="I927" s="323" t="s">
        <v>5315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4528</v>
      </c>
      <c r="Q927" s="323" t="s">
        <v>5318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4528</v>
      </c>
    </row>
    <row r="928" spans="1:23" ht="15.75" customHeight="1">
      <c r="A928" s="513" t="s">
        <v>5313</v>
      </c>
      <c r="D928" s="1">
        <f>'Punten per wedstrijd'!E743</f>
        <v>2312.6000000000095</v>
      </c>
      <c r="E928" s="1"/>
      <c r="F928" s="1"/>
      <c r="I928" s="513" t="s">
        <v>5316</v>
      </c>
      <c r="L928" s="1">
        <f>'Punten per wedstrijd'!K402</f>
        <v>77.099999999996726</v>
      </c>
      <c r="M928" s="221"/>
      <c r="N928" s="1"/>
      <c r="Q928" s="513" t="s">
        <v>5304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5119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5319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4530</v>
      </c>
      <c r="H931" s="14"/>
      <c r="I931" s="323" t="s">
        <v>5321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4530</v>
      </c>
      <c r="P931" s="14"/>
      <c r="Q931" s="323" t="s">
        <v>5323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4528</v>
      </c>
    </row>
    <row r="932" spans="1:23" ht="15.75" customHeight="1">
      <c r="A932" s="323" t="s">
        <v>5320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4529</v>
      </c>
      <c r="H932" s="515"/>
      <c r="I932" s="323" t="s">
        <v>5322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4529</v>
      </c>
      <c r="P932" s="14"/>
      <c r="Q932" s="323" t="s">
        <v>5324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4530</v>
      </c>
    </row>
    <row r="933" spans="1:23" ht="15.75" customHeight="1">
      <c r="A933" s="513" t="s">
        <v>5307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5310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5313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5120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5325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4530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5326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4528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5316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5121</v>
      </c>
      <c r="E941" s="427" t="s">
        <v>5122</v>
      </c>
      <c r="F941" s="427" t="s">
        <v>5123</v>
      </c>
      <c r="G941" s="427" t="s">
        <v>5124</v>
      </c>
      <c r="H941" s="427" t="s">
        <v>5125</v>
      </c>
      <c r="I941" s="427" t="s">
        <v>5126</v>
      </c>
      <c r="J941" s="427" t="s">
        <v>5127</v>
      </c>
      <c r="K941" s="427" t="s">
        <v>5128</v>
      </c>
      <c r="L941" s="427" t="s">
        <v>5129</v>
      </c>
      <c r="M941" s="427" t="s">
        <v>5130</v>
      </c>
      <c r="N941" s="202" t="s">
        <v>40</v>
      </c>
      <c r="R941" s="1"/>
      <c r="S941" s="432"/>
      <c r="W941" s="28"/>
    </row>
    <row r="942" spans="1:23" ht="15">
      <c r="A942" s="538" t="s">
        <v>2294</v>
      </c>
      <c r="D942" s="50">
        <v>0</v>
      </c>
      <c r="E942" s="50">
        <v>3</v>
      </c>
      <c r="F942" s="50" t="s">
        <v>5346</v>
      </c>
      <c r="G942" s="50">
        <v>2</v>
      </c>
      <c r="H942" s="50">
        <v>3</v>
      </c>
      <c r="I942" s="50">
        <v>0</v>
      </c>
      <c r="J942" s="50">
        <v>3</v>
      </c>
      <c r="K942" s="50" t="s">
        <v>5346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40" t="s">
        <v>2262</v>
      </c>
      <c r="B943" s="367"/>
      <c r="C943" s="326"/>
      <c r="D943" s="329">
        <v>3</v>
      </c>
      <c r="E943" s="329" t="s">
        <v>5346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5346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2275</v>
      </c>
      <c r="D944" s="50">
        <v>0</v>
      </c>
      <c r="E944" s="50">
        <v>3</v>
      </c>
      <c r="F944" s="50">
        <v>0</v>
      </c>
      <c r="G944" s="50" t="s">
        <v>5346</v>
      </c>
      <c r="H944" s="50">
        <v>0</v>
      </c>
      <c r="I944" s="50">
        <v>3</v>
      </c>
      <c r="J944" s="50">
        <v>1</v>
      </c>
      <c r="K944" s="50">
        <v>2</v>
      </c>
      <c r="L944" s="50" t="s">
        <v>5346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3577</v>
      </c>
      <c r="C945" s="1"/>
      <c r="D945" s="50" t="s">
        <v>5346</v>
      </c>
      <c r="E945" s="50">
        <v>0</v>
      </c>
      <c r="F945" s="50">
        <v>2</v>
      </c>
      <c r="G945" s="50">
        <v>1</v>
      </c>
      <c r="H945" s="50">
        <v>2</v>
      </c>
      <c r="I945" s="50" t="s">
        <v>5346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3572</v>
      </c>
      <c r="D946" s="50">
        <v>3</v>
      </c>
      <c r="E946" s="50">
        <v>0</v>
      </c>
      <c r="F946" s="50">
        <v>1</v>
      </c>
      <c r="G946" s="50">
        <v>3</v>
      </c>
      <c r="H946" s="50" t="s">
        <v>5346</v>
      </c>
      <c r="I946" s="50">
        <v>0</v>
      </c>
      <c r="J946" s="50">
        <v>0</v>
      </c>
      <c r="K946" s="50">
        <v>0</v>
      </c>
      <c r="L946" s="50">
        <v>1</v>
      </c>
      <c r="M946" s="50" t="s">
        <v>5346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2165</v>
      </c>
      <c r="F952" s="431" t="s">
        <v>1231</v>
      </c>
      <c r="G952" s="431" t="s">
        <v>5702</v>
      </c>
      <c r="H952" s="431" t="s">
        <v>5701</v>
      </c>
      <c r="I952" s="431"/>
      <c r="J952" s="202" t="s">
        <v>40</v>
      </c>
      <c r="K952" s="221"/>
      <c r="Q952" s="431" t="s">
        <v>1231</v>
      </c>
      <c r="R952" s="431" t="s">
        <v>5702</v>
      </c>
      <c r="S952" s="431" t="s">
        <v>5701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2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2"/>
    </row>
    <row r="955" spans="1:23" ht="15.75">
      <c r="A955" s="1" t="s">
        <v>60</v>
      </c>
      <c r="B955" s="292" t="s">
        <v>3490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I955" s="223"/>
      <c r="J955" s="100">
        <v>0</v>
      </c>
      <c r="K955" s="221" t="s">
        <v>2170</v>
      </c>
      <c r="L955" s="1" t="s">
        <v>85</v>
      </c>
      <c r="M955" s="575" t="s">
        <v>2265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/>
      <c r="U955" s="100">
        <v>2</v>
      </c>
      <c r="V955" s="221" t="s">
        <v>2189</v>
      </c>
    </row>
    <row r="956" spans="1:23">
      <c r="A956" s="1"/>
      <c r="B956" s="337" t="s">
        <v>5703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5718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75" t="s">
        <v>2262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 s="223"/>
      <c r="J957" s="100">
        <v>2</v>
      </c>
      <c r="K957" s="221"/>
      <c r="L957" s="1" t="s">
        <v>81</v>
      </c>
      <c r="M957" s="292" t="s">
        <v>2292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T957" s="223"/>
      <c r="U957" s="100">
        <v>0</v>
      </c>
      <c r="V957" s="221"/>
    </row>
    <row r="958" spans="1:23">
      <c r="A958" s="1"/>
      <c r="B958" s="337" t="s">
        <v>5704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5711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2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2"/>
      <c r="V959" s="221"/>
    </row>
    <row r="960" spans="1:23" ht="15.75">
      <c r="A960" s="1" t="s">
        <v>70</v>
      </c>
      <c r="B960" s="292" t="s">
        <v>3598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J960" s="100">
        <v>0</v>
      </c>
      <c r="K960" s="221" t="s">
        <v>2173</v>
      </c>
      <c r="L960" s="1" t="s">
        <v>90</v>
      </c>
      <c r="M960" s="575" t="s">
        <v>2263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T960" s="223"/>
      <c r="U960" s="100">
        <v>2</v>
      </c>
      <c r="V960" s="221" t="s">
        <v>2186</v>
      </c>
    </row>
    <row r="961" spans="1:22">
      <c r="A961" s="1"/>
      <c r="B961" s="337" t="s">
        <v>5705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5712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75" t="s">
        <v>3582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 s="223"/>
      <c r="I962" s="223"/>
      <c r="J962" s="100">
        <v>2</v>
      </c>
      <c r="K962" s="221"/>
      <c r="L962" s="1" t="s">
        <v>76</v>
      </c>
      <c r="M962" s="292" t="s">
        <v>2256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 s="223"/>
      <c r="U962" s="100">
        <v>0</v>
      </c>
      <c r="V962" s="221"/>
    </row>
    <row r="963" spans="1:22">
      <c r="A963" s="1"/>
      <c r="B963" s="337" t="s">
        <v>5706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5713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2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2"/>
      <c r="V964" s="221"/>
    </row>
    <row r="965" spans="1:22" ht="15.75">
      <c r="A965" s="1" t="s">
        <v>75</v>
      </c>
      <c r="B965" s="292" t="s">
        <v>2283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J965" s="100">
        <v>0</v>
      </c>
      <c r="K965" s="221" t="s">
        <v>2175</v>
      </c>
      <c r="L965" s="1" t="s">
        <v>95</v>
      </c>
      <c r="M965" s="575" t="s">
        <v>3601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 s="223"/>
      <c r="T965" s="223"/>
      <c r="U965" s="100">
        <v>2</v>
      </c>
      <c r="V965" s="221" t="s">
        <v>2187</v>
      </c>
    </row>
    <row r="966" spans="1:22">
      <c r="A966" s="1"/>
      <c r="B966" s="337" t="s">
        <v>5707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5714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75" t="s">
        <v>3489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 s="223"/>
      <c r="I967" s="223"/>
      <c r="J967" s="100">
        <v>2</v>
      </c>
      <c r="K967" s="221"/>
      <c r="L967" s="1" t="s">
        <v>71</v>
      </c>
      <c r="M967" s="292" t="s">
        <v>2266</v>
      </c>
      <c r="N967" s="51"/>
      <c r="O967" s="51"/>
      <c r="P967" s="51"/>
      <c r="Q967">
        <f>'Punten per wedstrijd'!F808</f>
        <v>3394.8500000000058</v>
      </c>
      <c r="R967" s="576">
        <f>'Punten per wedstrijd'!S80</f>
        <v>259.50000000000728</v>
      </c>
      <c r="U967" s="100">
        <v>0</v>
      </c>
      <c r="V967" s="221"/>
    </row>
    <row r="968" spans="1:22">
      <c r="A968" s="1"/>
      <c r="B968" s="337" t="s">
        <v>5708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5715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2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2"/>
      <c r="V969" s="221"/>
    </row>
    <row r="970" spans="1:22" ht="15.75">
      <c r="A970" s="1" t="s">
        <v>80</v>
      </c>
      <c r="B970" s="575" t="s">
        <v>2258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J970" s="100">
        <v>2</v>
      </c>
      <c r="K970" s="221" t="s">
        <v>2177</v>
      </c>
      <c r="L970" s="1" t="s">
        <v>100</v>
      </c>
      <c r="M970" s="575" t="s">
        <v>2294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U970" s="100">
        <v>2</v>
      </c>
      <c r="V970" s="221" t="s">
        <v>2188</v>
      </c>
    </row>
    <row r="971" spans="1:22">
      <c r="A971" s="1"/>
      <c r="B971" s="337" t="s">
        <v>5709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5716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3564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 s="223"/>
      <c r="I972" s="223"/>
      <c r="J972" s="100">
        <v>0</v>
      </c>
      <c r="K972" s="221"/>
      <c r="L972" s="1" t="s">
        <v>62</v>
      </c>
      <c r="M972" s="292" t="s">
        <v>3382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/>
      <c r="T972" s="223"/>
      <c r="U972" s="100">
        <v>0</v>
      </c>
      <c r="V972" s="221"/>
    </row>
    <row r="973" spans="1:22">
      <c r="A973" s="1"/>
      <c r="B973" s="337" t="s">
        <v>5710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5717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2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2"/>
    </row>
    <row r="980" spans="1:11" ht="20.25">
      <c r="A980" s="430" t="s">
        <v>2166</v>
      </c>
      <c r="F980" s="431" t="s">
        <v>5737</v>
      </c>
      <c r="G980" s="431" t="s">
        <v>5738</v>
      </c>
      <c r="H980" s="431" t="s">
        <v>5739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2"/>
      <c r="K982" s="221"/>
    </row>
    <row r="983" spans="1:11" ht="15.75">
      <c r="A983" s="1" t="s">
        <v>138</v>
      </c>
      <c r="B983" s="28" t="s">
        <v>2262</v>
      </c>
      <c r="C983" s="51"/>
      <c r="D983" s="51"/>
      <c r="E983" s="51"/>
      <c r="I983" s="223"/>
      <c r="J983" s="100">
        <v>0</v>
      </c>
      <c r="K983" s="221" t="s">
        <v>2169</v>
      </c>
    </row>
    <row r="984" spans="1:11">
      <c r="A984" s="1"/>
      <c r="B984" s="337"/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8" t="s">
        <v>3582</v>
      </c>
      <c r="C985" s="51"/>
      <c r="D985" s="51"/>
      <c r="E985" s="51"/>
      <c r="F985" s="223"/>
      <c r="G985" s="223"/>
      <c r="H985" s="223"/>
      <c r="J985" s="100">
        <v>0</v>
      </c>
      <c r="K985" s="221"/>
    </row>
    <row r="986" spans="1:11">
      <c r="A986" s="1"/>
      <c r="B986" s="337"/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577"/>
      <c r="C987" s="116"/>
      <c r="D987" s="116"/>
      <c r="E987" s="116"/>
      <c r="F987" s="116"/>
      <c r="G987" s="116"/>
      <c r="H987" s="116"/>
      <c r="I987" s="116"/>
      <c r="J987" s="542"/>
      <c r="K987" s="221"/>
    </row>
    <row r="988" spans="1:11" ht="15.75">
      <c r="A988" s="1" t="s">
        <v>133</v>
      </c>
      <c r="B988" s="28" t="s">
        <v>3489</v>
      </c>
      <c r="C988" s="51"/>
      <c r="D988" s="51"/>
      <c r="E988" s="51"/>
      <c r="J988" s="100">
        <v>0</v>
      </c>
      <c r="K988" s="221" t="s">
        <v>2172</v>
      </c>
    </row>
    <row r="989" spans="1:11">
      <c r="A989" s="1"/>
      <c r="B989" s="337"/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8" t="s">
        <v>2258</v>
      </c>
      <c r="C990" s="51"/>
      <c r="D990" s="51"/>
      <c r="E990" s="51"/>
      <c r="F990" s="223"/>
      <c r="G990" s="223"/>
      <c r="H990" s="223"/>
      <c r="I990" s="223"/>
      <c r="J990" s="100">
        <v>0</v>
      </c>
      <c r="K990" s="221"/>
    </row>
    <row r="991" spans="1:11">
      <c r="A991" s="1"/>
      <c r="B991" s="337"/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577"/>
      <c r="C992" s="116"/>
      <c r="D992" s="116"/>
      <c r="E992" s="116"/>
      <c r="F992" s="116"/>
      <c r="G992" s="116"/>
      <c r="H992" s="116"/>
      <c r="I992" s="116"/>
      <c r="J992" s="542"/>
      <c r="K992" s="221"/>
    </row>
    <row r="993" spans="1:13" ht="15.75">
      <c r="A993" s="1" t="s">
        <v>136</v>
      </c>
      <c r="B993" s="28" t="s">
        <v>2265</v>
      </c>
      <c r="C993" s="51"/>
      <c r="D993" s="51"/>
      <c r="E993" s="51"/>
      <c r="J993" s="100">
        <v>0</v>
      </c>
      <c r="K993" s="221" t="s">
        <v>2174</v>
      </c>
    </row>
    <row r="994" spans="1:13">
      <c r="A994" s="1"/>
      <c r="B994" s="337"/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28" t="s">
        <v>2263</v>
      </c>
      <c r="C995" s="51"/>
      <c r="D995" s="51"/>
      <c r="E995" s="51"/>
      <c r="F995" s="223"/>
      <c r="G995" s="223"/>
      <c r="H995" s="223"/>
      <c r="I995" s="223"/>
      <c r="J995" s="100">
        <v>0</v>
      </c>
      <c r="K995" s="221"/>
    </row>
    <row r="996" spans="1:13">
      <c r="A996" s="1"/>
      <c r="B996" s="337"/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577"/>
      <c r="C997" s="116"/>
      <c r="D997" s="116"/>
      <c r="E997" s="116"/>
      <c r="F997" s="116"/>
      <c r="G997" s="116"/>
      <c r="H997" s="116"/>
      <c r="I997" s="116"/>
      <c r="J997" s="542"/>
      <c r="K997" s="221"/>
    </row>
    <row r="998" spans="1:13" ht="15.75">
      <c r="A998" s="1" t="s">
        <v>137</v>
      </c>
      <c r="B998" s="28" t="s">
        <v>3601</v>
      </c>
      <c r="C998" s="51"/>
      <c r="D998" s="51"/>
      <c r="E998" s="51"/>
      <c r="F998" s="223"/>
      <c r="G998" s="223"/>
      <c r="J998" s="100">
        <v>0</v>
      </c>
      <c r="K998" s="221" t="s">
        <v>2176</v>
      </c>
    </row>
    <row r="999" spans="1:13">
      <c r="A999" s="1"/>
      <c r="B999" s="337"/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8" t="s">
        <v>2294</v>
      </c>
      <c r="C1000" s="51"/>
      <c r="D1000" s="51"/>
      <c r="E1000" s="51"/>
      <c r="H1000" s="223"/>
      <c r="I1000" s="223"/>
      <c r="J1000" s="100">
        <v>0</v>
      </c>
      <c r="K1000" s="221"/>
      <c r="L1000" s="202"/>
    </row>
    <row r="1001" spans="1:13">
      <c r="A1001" s="1"/>
      <c r="B1001" s="337"/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2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5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15.75">
      <c r="A1008" s="1"/>
      <c r="B1008" s="545"/>
      <c r="C1008" s="51"/>
      <c r="D1008" s="51"/>
      <c r="E1008" s="51"/>
      <c r="G1008" s="223"/>
      <c r="H1008" s="223"/>
      <c r="I1008" s="223"/>
      <c r="J1008" s="223"/>
      <c r="K1008" s="51"/>
      <c r="L1008" s="100"/>
      <c r="M1008" s="221"/>
    </row>
    <row r="1009" spans="1:13">
      <c r="A1009" s="1"/>
      <c r="B1009" s="337"/>
      <c r="C1009" s="51"/>
      <c r="D1009" s="51"/>
      <c r="E1009" s="51"/>
      <c r="K1009" s="51"/>
      <c r="L1009" s="51"/>
    </row>
    <row r="1010" spans="1:13" ht="15.75">
      <c r="A1010" s="1"/>
      <c r="B1010" s="360"/>
      <c r="C1010" s="51"/>
      <c r="D1010" s="51"/>
      <c r="E1010" s="51"/>
      <c r="F1010" s="223"/>
      <c r="K1010" s="51"/>
      <c r="L1010" s="100"/>
    </row>
    <row r="1011" spans="1:13">
      <c r="A1011" s="1"/>
      <c r="B1011" s="337"/>
      <c r="C1011" s="51"/>
      <c r="D1011" s="51"/>
      <c r="E1011" s="51"/>
      <c r="K1011" s="51"/>
      <c r="L1011" s="51"/>
    </row>
    <row r="1012" spans="1:13" ht="15.75">
      <c r="A1012" s="1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57"/>
    </row>
    <row r="1013" spans="1:13" ht="15.75">
      <c r="A1013" s="1"/>
      <c r="B1013" s="545"/>
      <c r="C1013" s="51"/>
      <c r="D1013" s="51"/>
      <c r="E1013" s="51"/>
      <c r="G1013" s="223"/>
      <c r="H1013" s="223"/>
      <c r="I1013" s="223"/>
      <c r="K1013" s="51"/>
      <c r="L1013" s="100"/>
      <c r="M1013" s="221"/>
    </row>
    <row r="1014" spans="1:13">
      <c r="A1014" s="1"/>
      <c r="B1014" s="337"/>
      <c r="C1014" s="51"/>
      <c r="D1014" s="51"/>
      <c r="E1014" s="51"/>
      <c r="K1014" s="51"/>
      <c r="L1014" s="51"/>
    </row>
    <row r="1015" spans="1:13" ht="15.75">
      <c r="A1015" s="1"/>
      <c r="B1015" s="360"/>
      <c r="C1015" s="51"/>
      <c r="D1015" s="51"/>
      <c r="E1015" s="51"/>
      <c r="F1015" s="223"/>
      <c r="J1015" s="223"/>
      <c r="K1015" s="51"/>
      <c r="L1015" s="100"/>
    </row>
    <row r="1016" spans="1:13">
      <c r="A1016" s="1"/>
      <c r="B1016" s="337"/>
      <c r="C1016" s="51"/>
      <c r="D1016" s="51"/>
      <c r="E1016" s="51"/>
      <c r="K1016" s="51"/>
      <c r="L1016" s="51"/>
    </row>
    <row r="1017" spans="1:13" ht="15.75">
      <c r="A1017" s="1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57"/>
    </row>
    <row r="1018" spans="1:13" ht="15.75">
      <c r="A1018" s="1"/>
      <c r="B1018" s="360"/>
      <c r="C1018" s="51"/>
      <c r="D1018" s="51"/>
      <c r="E1018" s="51"/>
      <c r="F1018" s="223"/>
      <c r="K1018" s="51"/>
      <c r="L1018" s="100"/>
      <c r="M1018" s="221"/>
    </row>
    <row r="1019" spans="1:13">
      <c r="A1019" s="1"/>
      <c r="B1019" s="337"/>
      <c r="C1019" s="51"/>
      <c r="D1019" s="51"/>
      <c r="E1019" s="51"/>
      <c r="K1019" s="51"/>
      <c r="L1019" s="51"/>
    </row>
    <row r="1020" spans="1:13" ht="15.75">
      <c r="A1020" s="1"/>
      <c r="B1020" s="545"/>
      <c r="C1020" s="51"/>
      <c r="D1020" s="51"/>
      <c r="E1020" s="51"/>
      <c r="G1020" s="223"/>
      <c r="H1020" s="223"/>
      <c r="I1020" s="223"/>
      <c r="J1020" s="223"/>
      <c r="K1020" s="51"/>
      <c r="L1020" s="100"/>
    </row>
    <row r="1021" spans="1:13">
      <c r="A1021" s="1"/>
      <c r="B1021" s="337"/>
      <c r="C1021" s="51"/>
      <c r="D1021" s="51"/>
      <c r="E1021" s="5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2052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2066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2287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2" t="s">
        <v>3146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2331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2085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2613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2071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2" t="s">
        <v>3148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1832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2061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2078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2" t="s">
        <v>3147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2560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2336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2058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2785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2" t="s">
        <v>3150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2072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2057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2" t="s">
        <v>3161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2" t="s">
        <v>3157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2518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2683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2053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2132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2600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2" t="s">
        <v>2332</v>
      </c>
      <c r="N65" s="28"/>
      <c r="O65" s="28"/>
      <c r="P65" s="284">
        <v>136</v>
      </c>
      <c r="Q65" s="1" t="s">
        <v>137</v>
      </c>
      <c r="S65" s="206" t="s">
        <v>2547</v>
      </c>
      <c r="T65" s="50"/>
      <c r="U65" s="50"/>
      <c r="V65" s="284">
        <v>91</v>
      </c>
      <c r="W65" s="1" t="s">
        <v>135</v>
      </c>
    </row>
    <row r="66" spans="1:23" ht="18">
      <c r="A66" s="206" t="s">
        <v>2551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2586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2515</v>
      </c>
      <c r="T67" s="28"/>
      <c r="U67" s="28"/>
      <c r="V67" s="284">
        <v>90</v>
      </c>
      <c r="W67" s="1" t="s">
        <v>135</v>
      </c>
    </row>
    <row r="68" spans="1:23" ht="18">
      <c r="A68" s="392" t="s">
        <v>2342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2141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3140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2081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2080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2095</v>
      </c>
      <c r="B76" s="28"/>
      <c r="C76" s="275"/>
      <c r="D76" s="284">
        <v>63</v>
      </c>
      <c r="E76" s="1" t="s">
        <v>131</v>
      </c>
      <c r="G76" s="206" t="s">
        <v>2712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2082</v>
      </c>
      <c r="H77" s="28"/>
      <c r="I77" s="275"/>
      <c r="J77" s="284">
        <v>43</v>
      </c>
      <c r="K77" s="1" t="s">
        <v>132</v>
      </c>
      <c r="S77" s="401" t="s">
        <v>3149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2669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2340</v>
      </c>
      <c r="N82" s="28"/>
      <c r="O82" s="28"/>
      <c r="P82" s="284">
        <v>30</v>
      </c>
      <c r="Q82" s="1" t="s">
        <v>130</v>
      </c>
      <c r="S82" s="206" t="s">
        <v>2561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3139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2065</v>
      </c>
      <c r="T84" s="275"/>
      <c r="U84" s="275"/>
      <c r="V84" s="284">
        <v>80</v>
      </c>
      <c r="W84" s="1" t="s">
        <v>135</v>
      </c>
    </row>
    <row r="85" spans="1:23" ht="18">
      <c r="A85" s="206" t="s">
        <v>3098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2102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2314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2550</v>
      </c>
      <c r="B87" s="28"/>
      <c r="C87" s="28"/>
      <c r="D87" s="284">
        <v>58</v>
      </c>
      <c r="E87" s="1" t="s">
        <v>131</v>
      </c>
      <c r="G87" s="330" t="s">
        <v>2055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2129</v>
      </c>
      <c r="B91" s="28"/>
      <c r="C91" s="275"/>
      <c r="D91" s="284">
        <v>56</v>
      </c>
      <c r="E91" s="1" t="s">
        <v>131</v>
      </c>
      <c r="G91" s="330" t="s">
        <v>2090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2661</v>
      </c>
      <c r="H93" s="28"/>
      <c r="I93" s="28"/>
      <c r="J93" s="284">
        <v>41</v>
      </c>
      <c r="K93" s="1" t="s">
        <v>132</v>
      </c>
      <c r="M93" s="206" t="s">
        <v>2510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2589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2" t="s">
        <v>3156</v>
      </c>
      <c r="T94" s="28"/>
      <c r="U94" s="275"/>
      <c r="V94" s="284">
        <v>18</v>
      </c>
      <c r="W94" s="1" t="s">
        <v>129</v>
      </c>
    </row>
    <row r="95" spans="1:23" ht="18">
      <c r="A95" s="330" t="s">
        <v>2067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2106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2650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2063</v>
      </c>
      <c r="B97" s="275"/>
      <c r="C97" s="275"/>
      <c r="D97" s="284">
        <v>53</v>
      </c>
      <c r="E97" s="1" t="s">
        <v>131</v>
      </c>
      <c r="G97" s="330" t="s">
        <v>2056</v>
      </c>
      <c r="H97" s="275"/>
      <c r="I97" s="275"/>
      <c r="J97" s="284">
        <v>40</v>
      </c>
      <c r="K97" s="1" t="s">
        <v>132</v>
      </c>
      <c r="M97" s="330" t="s">
        <v>2123</v>
      </c>
      <c r="N97" s="28"/>
      <c r="O97" s="275"/>
      <c r="P97" s="284">
        <v>28</v>
      </c>
      <c r="Q97" s="1" t="s">
        <v>130</v>
      </c>
      <c r="S97" s="330" t="s">
        <v>2148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2091</v>
      </c>
      <c r="N98" s="28"/>
      <c r="O98" s="275"/>
      <c r="P98" s="284">
        <v>28</v>
      </c>
      <c r="Q98" s="1" t="s">
        <v>130</v>
      </c>
      <c r="S98" s="206" t="s">
        <v>2656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2704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2823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2103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2621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2802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2673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2073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2062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2087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2086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2630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2668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2786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2096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2726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2777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2636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2" t="s">
        <v>3158</v>
      </c>
      <c r="N113" s="275"/>
      <c r="O113" s="275"/>
      <c r="P113" s="284">
        <v>26</v>
      </c>
      <c r="Q113" s="1" t="s">
        <v>130</v>
      </c>
      <c r="S113" s="206" t="s">
        <v>2323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2064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2778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2" t="s">
        <v>2711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2329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2685</v>
      </c>
      <c r="H117" s="28"/>
      <c r="I117" s="28"/>
      <c r="J117" s="284">
        <v>36</v>
      </c>
      <c r="K117" s="1" t="s">
        <v>132</v>
      </c>
      <c r="M117" s="206" t="s">
        <v>2313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3080</v>
      </c>
      <c r="N118" s="28"/>
      <c r="O118" s="28"/>
      <c r="P118" s="284">
        <v>25</v>
      </c>
      <c r="Q118" s="1" t="s">
        <v>130</v>
      </c>
      <c r="S118" s="330" t="s">
        <v>2149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2337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2567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2555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2316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2820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2776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2513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2824</v>
      </c>
      <c r="N124" s="28"/>
      <c r="O124" s="28"/>
      <c r="P124" s="284">
        <v>24</v>
      </c>
      <c r="Q124" s="1" t="s">
        <v>130</v>
      </c>
      <c r="S124" s="206" t="s">
        <v>2511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2795</v>
      </c>
      <c r="N125" s="28"/>
      <c r="O125" s="28"/>
      <c r="P125" s="284">
        <v>24</v>
      </c>
      <c r="Q125" s="1" t="s">
        <v>130</v>
      </c>
      <c r="S125" s="206" t="s">
        <v>2585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2679</v>
      </c>
      <c r="H126" s="28"/>
      <c r="I126" s="28"/>
      <c r="J126" s="284">
        <v>34</v>
      </c>
      <c r="K126" s="1" t="s">
        <v>132</v>
      </c>
      <c r="M126" s="206" t="s">
        <v>2633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3097</v>
      </c>
      <c r="N127" s="28"/>
      <c r="O127" s="28"/>
      <c r="P127" s="284">
        <v>24</v>
      </c>
      <c r="Q127" s="1" t="s">
        <v>130</v>
      </c>
      <c r="S127" s="330" t="s">
        <v>2068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2112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2069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2702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2312</v>
      </c>
      <c r="H132" s="28"/>
      <c r="I132" s="28"/>
      <c r="J132" s="284">
        <v>33</v>
      </c>
      <c r="K132" s="1" t="s">
        <v>132</v>
      </c>
      <c r="M132" s="206" t="s">
        <v>2320</v>
      </c>
      <c r="N132" s="28"/>
      <c r="O132" s="28"/>
      <c r="P132" s="284">
        <v>23</v>
      </c>
      <c r="Q132" s="1" t="s">
        <v>130</v>
      </c>
      <c r="S132" s="330" t="s">
        <v>2117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2838</v>
      </c>
      <c r="H133" s="28"/>
      <c r="I133" s="28"/>
      <c r="J133" s="284">
        <v>33</v>
      </c>
      <c r="K133" s="1" t="s">
        <v>132</v>
      </c>
      <c r="M133" s="206" t="s">
        <v>2791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2642</v>
      </c>
      <c r="H134" s="28"/>
      <c r="I134" s="28"/>
      <c r="J134" s="284">
        <v>33</v>
      </c>
      <c r="K134" s="1" t="s">
        <v>132</v>
      </c>
      <c r="M134" s="206" t="s">
        <v>2512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2115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2088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3160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2144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2093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2514</v>
      </c>
      <c r="H140" s="28"/>
      <c r="I140" s="28"/>
      <c r="J140" s="284">
        <v>31</v>
      </c>
      <c r="K140" s="1" t="s">
        <v>132</v>
      </c>
      <c r="M140" s="330" t="s">
        <v>2136</v>
      </c>
      <c r="N140" s="28"/>
      <c r="O140" s="275"/>
      <c r="P140" s="284">
        <v>22</v>
      </c>
      <c r="Q140" s="1" t="s">
        <v>130</v>
      </c>
      <c r="S140" s="206" t="s">
        <v>2649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2725</v>
      </c>
      <c r="H141" s="28"/>
      <c r="I141" s="28"/>
      <c r="J141" s="284">
        <v>31</v>
      </c>
      <c r="K141" s="1" t="s">
        <v>132</v>
      </c>
      <c r="M141" s="330" t="s">
        <v>2070</v>
      </c>
      <c r="N141" s="275"/>
      <c r="O141" s="275"/>
      <c r="P141" s="284">
        <v>22</v>
      </c>
      <c r="Q141" s="1" t="s">
        <v>130</v>
      </c>
      <c r="S141" s="206" t="s">
        <v>2664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2812</v>
      </c>
      <c r="H142" s="28"/>
      <c r="I142" s="28"/>
      <c r="J142" s="284">
        <v>31</v>
      </c>
      <c r="K142" s="1" t="s">
        <v>132</v>
      </c>
      <c r="M142" s="330" t="s">
        <v>2089</v>
      </c>
      <c r="N142" s="28"/>
      <c r="O142" s="275"/>
      <c r="P142" s="284">
        <v>22</v>
      </c>
      <c r="Q142" s="1" t="s">
        <v>130</v>
      </c>
      <c r="S142" s="206" t="s">
        <v>2667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2578</v>
      </c>
      <c r="H143" s="28"/>
      <c r="I143" s="28"/>
      <c r="J143" s="284">
        <v>31</v>
      </c>
      <c r="K143" s="1" t="s">
        <v>132</v>
      </c>
      <c r="M143" s="206" t="s">
        <v>2565</v>
      </c>
      <c r="N143" s="28"/>
      <c r="O143" s="28"/>
      <c r="P143" s="284">
        <v>22</v>
      </c>
      <c r="Q143" s="1" t="s">
        <v>130</v>
      </c>
      <c r="S143" s="206" t="s">
        <v>2744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2765</v>
      </c>
      <c r="N144" s="28"/>
      <c r="O144" s="28"/>
      <c r="P144" s="284">
        <v>22</v>
      </c>
      <c r="Q144" s="1" t="s">
        <v>130</v>
      </c>
      <c r="S144" s="206" t="s">
        <v>2793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2788</v>
      </c>
      <c r="N145" s="28"/>
      <c r="O145" s="28"/>
      <c r="P145" s="284">
        <v>22</v>
      </c>
      <c r="Q145" s="1" t="s">
        <v>130</v>
      </c>
      <c r="S145" s="206" t="s">
        <v>2851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2077</v>
      </c>
      <c r="N146" s="275"/>
      <c r="O146" s="275"/>
      <c r="P146" s="284">
        <v>21</v>
      </c>
      <c r="Q146" s="1" t="s">
        <v>130</v>
      </c>
      <c r="S146" s="206" t="s">
        <v>2601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3102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2111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2811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2546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2721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2579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2835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2608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2738</v>
      </c>
      <c r="N158" s="28"/>
      <c r="O158" s="28"/>
      <c r="P158" s="284">
        <v>20</v>
      </c>
      <c r="Q158" s="1" t="s">
        <v>130</v>
      </c>
      <c r="S158" s="206" t="s">
        <v>2682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2575</v>
      </c>
      <c r="N159" s="28"/>
      <c r="O159" s="28"/>
      <c r="P159" s="284">
        <v>20</v>
      </c>
      <c r="Q159" s="1" t="s">
        <v>130</v>
      </c>
      <c r="S159" s="206" t="s">
        <v>2755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2588</v>
      </c>
      <c r="N160" s="28"/>
      <c r="O160" s="28"/>
      <c r="P160" s="284">
        <v>20</v>
      </c>
      <c r="Q160" s="1" t="s">
        <v>130</v>
      </c>
      <c r="S160" s="401" t="s">
        <v>3162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2602</v>
      </c>
      <c r="N161" s="28"/>
      <c r="O161" s="28"/>
      <c r="P161" s="284">
        <v>20</v>
      </c>
      <c r="Q161" s="1" t="s">
        <v>130</v>
      </c>
      <c r="S161" s="206" t="s">
        <v>2830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2338</v>
      </c>
      <c r="N162" s="28"/>
      <c r="O162" s="28"/>
      <c r="P162" s="284">
        <v>20</v>
      </c>
      <c r="Q162" s="1" t="s">
        <v>130</v>
      </c>
      <c r="S162" s="206" t="s">
        <v>2594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2705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2566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1830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2108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3152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2059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2310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2652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2655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2596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2549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2779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1831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1842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2054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2075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2870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2519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2570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3190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3099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2114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2118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1841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2847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2590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2831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2548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2558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2317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2670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3117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2104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3153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2131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1843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3154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2741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2732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2728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2599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2749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2743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2730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2731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2559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2735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2859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2739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2736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2745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2107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2120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2074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2142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2146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2770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2330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2834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2680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2315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2854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2638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2804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2610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3189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2641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2539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2647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2821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2860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2554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2672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2538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3082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2658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2604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2767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2681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2333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2734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2644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3096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1844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3155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2622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3188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2659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2706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2810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2858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2710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2698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2841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2848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2341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2826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3187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2116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2079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2094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2569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2863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2839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2603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2819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2576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2684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2328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2614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2665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2631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2790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2697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3127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1833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2092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2121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2127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3151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2817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2657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2733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2742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2327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2662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2597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2748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2618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2724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2553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2737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2775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2832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2747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2806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2309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2722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2595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2727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2707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2714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3075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2723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2628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2740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2750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2509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2729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2746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3101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3119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3124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3128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2076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2119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2124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2128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2135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2768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2798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2625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2828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2527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2796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2840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2844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2849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2696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2774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2615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2676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2713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2780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2700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2842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2829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2285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3121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3125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2105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2113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2060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1839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2133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2137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2140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2145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2520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2611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2557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2809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2663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2843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2799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2516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2580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2609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2343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2852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2825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2800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2626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3083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2592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2837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2771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2577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2598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2807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2853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2822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2325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2805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2855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2708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2716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2717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2813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3103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2109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2130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2083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2703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2324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2671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2784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3081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2864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2322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2627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2339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2521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2808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2797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2321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2593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2678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3078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3077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2540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2318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2623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2637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2677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2528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2803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2542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2850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2619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2545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2862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2781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2617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2612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2648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2833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2640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3091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3100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3104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3126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2084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2110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3159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2122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2125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2126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1835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2134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2138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2139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2143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2147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2674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2632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2815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2564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2783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2568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2581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2605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2827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2335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2666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2334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2616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2709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2552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2715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2645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2639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3084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2646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2818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2591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2620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2846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2643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2794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2308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2782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2801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2326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2814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2571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3074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2675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2624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2789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2517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2836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2344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2871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2701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3086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2792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2769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2845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2861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2660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2699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3079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2629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3105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3115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93"/>
  <sheetViews>
    <sheetView topLeftCell="A759" zoomScale="80" zoomScaleNormal="80" workbookViewId="0">
      <selection activeCell="A783" sqref="A783:B78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4106</v>
      </c>
    </row>
    <row r="2" spans="1:13" ht="15" customHeight="1">
      <c r="A2" s="478" t="s">
        <v>4486</v>
      </c>
    </row>
    <row r="3" spans="1:13" ht="15" customHeight="1">
      <c r="A3" s="489" t="s">
        <v>4123</v>
      </c>
      <c r="B3" s="490"/>
    </row>
    <row r="4" spans="1:13" ht="15" customHeight="1">
      <c r="A4" s="290" t="s">
        <v>4121</v>
      </c>
      <c r="B4" s="290" t="s">
        <v>2686</v>
      </c>
      <c r="C4" s="290" t="s">
        <v>2687</v>
      </c>
      <c r="D4" s="290" t="s">
        <v>2688</v>
      </c>
      <c r="E4" s="290" t="s">
        <v>2689</v>
      </c>
      <c r="F4" s="290" t="s">
        <v>2690</v>
      </c>
      <c r="G4" s="290" t="s">
        <v>40</v>
      </c>
      <c r="H4" s="443" t="s">
        <v>2450</v>
      </c>
      <c r="M4" s="124" t="s">
        <v>2450</v>
      </c>
    </row>
    <row r="5" spans="1:13" ht="15" customHeight="1">
      <c r="A5" s="25" t="s">
        <v>4493</v>
      </c>
      <c r="B5" s="25" t="s">
        <v>2022</v>
      </c>
      <c r="C5" s="25" t="s">
        <v>4524</v>
      </c>
      <c r="D5" s="25" t="s">
        <v>2005</v>
      </c>
      <c r="E5" s="25" t="s">
        <v>1652</v>
      </c>
      <c r="F5" s="25" t="s">
        <v>783</v>
      </c>
      <c r="G5" s="25" t="s">
        <v>2005</v>
      </c>
      <c r="H5" s="389" t="s">
        <v>2005</v>
      </c>
      <c r="I5" s="221" t="s">
        <v>4700</v>
      </c>
      <c r="M5" s="124"/>
    </row>
    <row r="6" spans="1:13" ht="15" customHeight="1">
      <c r="A6" s="26" t="s">
        <v>2005</v>
      </c>
      <c r="B6" s="26" t="s">
        <v>1652</v>
      </c>
      <c r="C6" s="26" t="s">
        <v>3366</v>
      </c>
      <c r="D6" s="26" t="s">
        <v>2048</v>
      </c>
      <c r="E6" s="26" t="s">
        <v>3381</v>
      </c>
      <c r="F6" s="26" t="s">
        <v>9</v>
      </c>
      <c r="G6" s="26" t="s">
        <v>783</v>
      </c>
      <c r="H6" s="458" t="s">
        <v>4122</v>
      </c>
      <c r="I6" s="221" t="s">
        <v>4700</v>
      </c>
      <c r="M6" t="s">
        <v>2024</v>
      </c>
    </row>
    <row r="7" spans="1:13" ht="15" customHeight="1">
      <c r="A7" s="21" t="s">
        <v>800</v>
      </c>
      <c r="B7" s="21" t="s">
        <v>3381</v>
      </c>
      <c r="C7" s="21" t="s">
        <v>3382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4487</v>
      </c>
    </row>
    <row r="10" spans="1:13" ht="15" customHeight="1">
      <c r="A10" s="24" t="s">
        <v>4124</v>
      </c>
      <c r="F10" s="439"/>
    </row>
    <row r="11" spans="1:13" ht="15" customHeight="1">
      <c r="A11" s="25" t="s">
        <v>2051</v>
      </c>
      <c r="B11" s="443" t="s">
        <v>2450</v>
      </c>
    </row>
    <row r="12" spans="1:13" ht="15" customHeight="1">
      <c r="A12" s="26" t="s">
        <v>3391</v>
      </c>
      <c r="B12" s="389" t="s">
        <v>2005</v>
      </c>
      <c r="C12" s="221" t="s">
        <v>4703</v>
      </c>
    </row>
    <row r="13" spans="1:13" ht="15" customHeight="1">
      <c r="A13" s="21" t="s">
        <v>3382</v>
      </c>
      <c r="B13" s="458" t="s">
        <v>4549</v>
      </c>
      <c r="C13" s="221" t="s">
        <v>4704</v>
      </c>
    </row>
    <row r="14" spans="1:13" ht="15" customHeight="1">
      <c r="A14" s="21" t="s">
        <v>2009</v>
      </c>
      <c r="B14" s="444"/>
      <c r="C14" s="1"/>
    </row>
    <row r="15" spans="1:13" ht="15" customHeight="1">
      <c r="A15" s="21" t="s">
        <v>3375</v>
      </c>
      <c r="C15" s="1"/>
    </row>
    <row r="16" spans="1:13" ht="15" customHeight="1">
      <c r="A16" s="21" t="s">
        <v>3369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3371</v>
      </c>
      <c r="C18" s="1"/>
    </row>
    <row r="19" spans="1:6" ht="15" customHeight="1">
      <c r="A19" s="21" t="s">
        <v>3370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3362</v>
      </c>
      <c r="C21" s="1"/>
    </row>
    <row r="22" spans="1:6" ht="15" customHeight="1">
      <c r="A22" s="39"/>
      <c r="F22" s="439"/>
    </row>
    <row r="23" spans="1:6" ht="15" customHeight="1">
      <c r="A23" s="24" t="s">
        <v>4533</v>
      </c>
    </row>
    <row r="24" spans="1:6" ht="15" customHeight="1">
      <c r="A24" s="25" t="s">
        <v>3395</v>
      </c>
      <c r="B24" s="443" t="s">
        <v>2450</v>
      </c>
    </row>
    <row r="25" spans="1:6" ht="15" customHeight="1">
      <c r="A25" s="26" t="s">
        <v>796</v>
      </c>
      <c r="B25" s="389" t="s">
        <v>2005</v>
      </c>
      <c r="C25" s="221" t="s">
        <v>4705</v>
      </c>
    </row>
    <row r="26" spans="1:6" ht="15" customHeight="1">
      <c r="A26" s="21" t="s">
        <v>11</v>
      </c>
      <c r="B26" s="458" t="s">
        <v>4550</v>
      </c>
      <c r="C26" s="221" t="s">
        <v>4706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4543</v>
      </c>
    </row>
    <row r="30" spans="1:6" ht="15" customHeight="1">
      <c r="A30" s="25" t="s">
        <v>3362</v>
      </c>
      <c r="B30" s="443" t="s">
        <v>2450</v>
      </c>
    </row>
    <row r="31" spans="1:6" ht="15" customHeight="1">
      <c r="A31" s="26" t="s">
        <v>1647</v>
      </c>
      <c r="B31" s="389" t="s">
        <v>2005</v>
      </c>
      <c r="C31" s="221" t="s">
        <v>4702</v>
      </c>
    </row>
    <row r="32" spans="1:6" ht="15" customHeight="1">
      <c r="A32" s="21" t="s">
        <v>143</v>
      </c>
      <c r="B32" s="458" t="s">
        <v>4551</v>
      </c>
      <c r="C32" s="221" t="s">
        <v>4707</v>
      </c>
    </row>
    <row r="33" spans="1:6" ht="15" customHeight="1">
      <c r="B33" s="444"/>
    </row>
    <row r="34" spans="1:6" ht="15" customHeight="1">
      <c r="A34" s="24" t="s">
        <v>4534</v>
      </c>
    </row>
    <row r="35" spans="1:6" ht="15" customHeight="1">
      <c r="A35" s="25" t="s">
        <v>2025</v>
      </c>
      <c r="B35" s="443" t="s">
        <v>2450</v>
      </c>
    </row>
    <row r="36" spans="1:6" ht="15" customHeight="1">
      <c r="A36" s="25" t="s">
        <v>749</v>
      </c>
      <c r="B36" s="389" t="s">
        <v>2005</v>
      </c>
      <c r="C36" s="221" t="s">
        <v>4708</v>
      </c>
    </row>
    <row r="37" spans="1:6" ht="15" customHeight="1">
      <c r="A37" s="21" t="s">
        <v>4532</v>
      </c>
      <c r="B37" s="458" t="s">
        <v>4555</v>
      </c>
      <c r="C37" s="221" t="s">
        <v>4709</v>
      </c>
      <c r="F37" s="439"/>
    </row>
    <row r="38" spans="1:6" ht="15" customHeight="1">
      <c r="A38" s="21" t="s">
        <v>3378</v>
      </c>
      <c r="B38" s="389"/>
    </row>
    <row r="39" spans="1:6" ht="15" customHeight="1">
      <c r="B39" s="1"/>
    </row>
    <row r="40" spans="1:6" ht="15" customHeight="1">
      <c r="A40" s="24" t="s">
        <v>4535</v>
      </c>
    </row>
    <row r="41" spans="1:6" ht="15" customHeight="1">
      <c r="A41" s="25" t="s">
        <v>2025</v>
      </c>
      <c r="B41" s="443" t="s">
        <v>2450</v>
      </c>
    </row>
    <row r="42" spans="1:6" ht="15" customHeight="1">
      <c r="A42" s="25" t="s">
        <v>749</v>
      </c>
      <c r="B42" s="389" t="s">
        <v>2005</v>
      </c>
      <c r="C42" s="221" t="s">
        <v>4710</v>
      </c>
    </row>
    <row r="43" spans="1:6" ht="15" customHeight="1">
      <c r="A43" s="21" t="s">
        <v>779</v>
      </c>
      <c r="B43" s="458" t="s">
        <v>4557</v>
      </c>
      <c r="C43" s="221" t="s">
        <v>4711</v>
      </c>
      <c r="F43" s="439"/>
    </row>
    <row r="44" spans="1:6" ht="15" customHeight="1">
      <c r="B44" s="444"/>
    </row>
    <row r="45" spans="1:6" ht="15" customHeight="1">
      <c r="A45" s="24" t="s">
        <v>4536</v>
      </c>
    </row>
    <row r="46" spans="1:6" ht="15" customHeight="1">
      <c r="A46" s="25" t="s">
        <v>783</v>
      </c>
      <c r="B46" s="443" t="s">
        <v>2450</v>
      </c>
    </row>
    <row r="47" spans="1:6" ht="15" customHeight="1">
      <c r="A47" s="26" t="s">
        <v>143</v>
      </c>
      <c r="B47" s="389" t="s">
        <v>2005</v>
      </c>
      <c r="C47" s="221" t="s">
        <v>4702</v>
      </c>
    </row>
    <row r="48" spans="1:6" ht="15" customHeight="1">
      <c r="A48" s="21" t="s">
        <v>33</v>
      </c>
      <c r="B48" s="458" t="s">
        <v>4559</v>
      </c>
      <c r="C48" s="221" t="s">
        <v>4712</v>
      </c>
      <c r="F48" s="439"/>
    </row>
    <row r="49" spans="1:10" ht="15" customHeight="1">
      <c r="B49" s="458"/>
    </row>
    <row r="50" spans="1:10" ht="15" customHeight="1">
      <c r="A50" s="24" t="s">
        <v>4537</v>
      </c>
    </row>
    <row r="51" spans="1:10" ht="15" customHeight="1">
      <c r="A51" s="25" t="s">
        <v>27</v>
      </c>
      <c r="B51" s="443" t="s">
        <v>2450</v>
      </c>
    </row>
    <row r="52" spans="1:10" ht="15" customHeight="1">
      <c r="A52" s="26" t="s">
        <v>728</v>
      </c>
      <c r="B52" s="389" t="s">
        <v>2005</v>
      </c>
      <c r="C52" s="221" t="s">
        <v>4702</v>
      </c>
    </row>
    <row r="53" spans="1:10" ht="15" customHeight="1">
      <c r="A53" s="21" t="s">
        <v>2048</v>
      </c>
      <c r="B53" s="458" t="s">
        <v>4565</v>
      </c>
      <c r="C53" s="221" t="s">
        <v>4713</v>
      </c>
    </row>
    <row r="54" spans="1:10" ht="15" customHeight="1">
      <c r="A54" s="21"/>
      <c r="B54" s="444"/>
      <c r="F54" s="439"/>
    </row>
    <row r="55" spans="1:10" ht="15" customHeight="1">
      <c r="A55" s="24" t="s">
        <v>4539</v>
      </c>
    </row>
    <row r="56" spans="1:10" ht="15" customHeight="1">
      <c r="A56" s="290" t="s">
        <v>2686</v>
      </c>
      <c r="B56" s="290" t="s">
        <v>2687</v>
      </c>
      <c r="C56" s="290" t="s">
        <v>2688</v>
      </c>
      <c r="D56" s="290" t="s">
        <v>2689</v>
      </c>
      <c r="E56" s="290" t="s">
        <v>2690</v>
      </c>
      <c r="F56" s="290" t="s">
        <v>2691</v>
      </c>
      <c r="G56" s="290" t="s">
        <v>2692</v>
      </c>
      <c r="H56" s="290" t="s">
        <v>40</v>
      </c>
      <c r="I56" s="443" t="s">
        <v>2450</v>
      </c>
    </row>
    <row r="57" spans="1:10" ht="15" customHeight="1">
      <c r="A57" s="25" t="s">
        <v>4531</v>
      </c>
      <c r="B57" s="25" t="s">
        <v>33</v>
      </c>
      <c r="C57" s="25" t="s">
        <v>33</v>
      </c>
      <c r="D57" s="25" t="s">
        <v>33</v>
      </c>
      <c r="E57" s="25" t="s">
        <v>3361</v>
      </c>
      <c r="F57" s="25" t="s">
        <v>1</v>
      </c>
      <c r="G57" s="25" t="s">
        <v>3361</v>
      </c>
      <c r="H57" s="25" t="s">
        <v>153</v>
      </c>
      <c r="I57" s="389" t="s">
        <v>2005</v>
      </c>
      <c r="J57" s="221" t="s">
        <v>4714</v>
      </c>
    </row>
    <row r="58" spans="1:10" ht="15" customHeight="1">
      <c r="A58" s="26" t="s">
        <v>4531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3368</v>
      </c>
      <c r="G58" s="25" t="s">
        <v>1654</v>
      </c>
      <c r="H58" s="26" t="s">
        <v>2008</v>
      </c>
      <c r="I58" s="458" t="s">
        <v>4576</v>
      </c>
      <c r="J58" s="221" t="s">
        <v>4715</v>
      </c>
    </row>
    <row r="59" spans="1:10" ht="15" customHeight="1">
      <c r="A59" s="21" t="s">
        <v>4531</v>
      </c>
      <c r="B59" s="26" t="s">
        <v>31</v>
      </c>
      <c r="C59" s="26" t="s">
        <v>31</v>
      </c>
      <c r="D59" s="26" t="s">
        <v>31</v>
      </c>
      <c r="E59" s="21" t="s">
        <v>4531</v>
      </c>
      <c r="F59" s="21" t="s">
        <v>4531</v>
      </c>
      <c r="G59" s="21" t="s">
        <v>4531</v>
      </c>
      <c r="H59" s="21" t="s">
        <v>33</v>
      </c>
      <c r="I59" s="444"/>
    </row>
    <row r="60" spans="1:10" ht="15" customHeight="1"/>
    <row r="61" spans="1:10" ht="15" customHeight="1">
      <c r="A61" s="24" t="s">
        <v>4538</v>
      </c>
    </row>
    <row r="62" spans="1:10" ht="15" customHeight="1">
      <c r="A62" s="290" t="s">
        <v>2686</v>
      </c>
      <c r="B62" s="290" t="s">
        <v>2687</v>
      </c>
      <c r="C62" s="290" t="s">
        <v>2688</v>
      </c>
      <c r="D62" s="290" t="s">
        <v>2689</v>
      </c>
      <c r="E62" s="290" t="s">
        <v>2690</v>
      </c>
      <c r="F62" s="290" t="s">
        <v>2691</v>
      </c>
      <c r="G62" s="290" t="s">
        <v>2692</v>
      </c>
      <c r="H62" s="290" t="s">
        <v>40</v>
      </c>
      <c r="I62" s="443" t="s">
        <v>2450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2005</v>
      </c>
      <c r="F63" s="25" t="s">
        <v>1657</v>
      </c>
      <c r="G63" s="25" t="s">
        <v>790</v>
      </c>
      <c r="H63" s="25" t="s">
        <v>2005</v>
      </c>
      <c r="I63" s="389" t="s">
        <v>2005</v>
      </c>
      <c r="J63" s="221" t="s">
        <v>4701</v>
      </c>
    </row>
    <row r="64" spans="1:10" ht="15" customHeight="1">
      <c r="A64" s="26" t="s">
        <v>3371</v>
      </c>
      <c r="B64" s="26" t="s">
        <v>2155</v>
      </c>
      <c r="C64" s="26" t="s">
        <v>728</v>
      </c>
      <c r="D64" s="26" t="s">
        <v>1657</v>
      </c>
      <c r="E64" s="26" t="s">
        <v>2050</v>
      </c>
      <c r="F64" s="26" t="s">
        <v>748</v>
      </c>
      <c r="G64" s="26" t="s">
        <v>782</v>
      </c>
      <c r="H64" s="26" t="s">
        <v>2050</v>
      </c>
      <c r="I64" s="458" t="s">
        <v>4590</v>
      </c>
      <c r="J64" s="221" t="s">
        <v>4716</v>
      </c>
    </row>
    <row r="65" spans="1:9" ht="15" customHeight="1">
      <c r="A65" s="21" t="s">
        <v>4524</v>
      </c>
      <c r="B65" s="21" t="s">
        <v>3364</v>
      </c>
      <c r="C65" s="21" t="s">
        <v>2000</v>
      </c>
      <c r="D65" s="21" t="s">
        <v>3375</v>
      </c>
      <c r="E65" s="21" t="s">
        <v>3373</v>
      </c>
      <c r="F65" s="21" t="s">
        <v>2005</v>
      </c>
      <c r="G65" s="21" t="s">
        <v>1653</v>
      </c>
      <c r="H65" s="21" t="s">
        <v>748</v>
      </c>
      <c r="I65" s="444"/>
    </row>
    <row r="66" spans="1:9" ht="15" customHeight="1">
      <c r="B66" s="1"/>
    </row>
    <row r="67" spans="1:9" ht="15" customHeight="1">
      <c r="A67" s="489" t="s">
        <v>4540</v>
      </c>
      <c r="B67" s="490"/>
      <c r="F67" s="439"/>
    </row>
    <row r="68" spans="1:9" ht="15" customHeight="1">
      <c r="A68" s="25" t="s">
        <v>2005</v>
      </c>
      <c r="B68" s="443" t="s">
        <v>2450</v>
      </c>
    </row>
    <row r="69" spans="1:9" ht="15" customHeight="1">
      <c r="A69" s="26" t="s">
        <v>3373</v>
      </c>
      <c r="B69" s="389" t="s">
        <v>2005</v>
      </c>
      <c r="C69" s="221" t="s">
        <v>4702</v>
      </c>
    </row>
    <row r="70" spans="1:9" ht="15" customHeight="1">
      <c r="A70" s="21" t="s">
        <v>3381</v>
      </c>
      <c r="B70" s="458" t="s">
        <v>4592</v>
      </c>
      <c r="C70" s="221" t="s">
        <v>4717</v>
      </c>
    </row>
    <row r="71" spans="1:9" ht="15" customHeight="1">
      <c r="B71" s="444"/>
      <c r="C71" s="1"/>
    </row>
    <row r="72" spans="1:9" ht="15" customHeight="1">
      <c r="A72" s="478" t="s">
        <v>4488</v>
      </c>
    </row>
    <row r="73" spans="1:9" ht="15" customHeight="1">
      <c r="A73" s="24" t="s">
        <v>4483</v>
      </c>
      <c r="F73" s="439"/>
    </row>
    <row r="74" spans="1:9" ht="15" customHeight="1">
      <c r="A74" s="290" t="s">
        <v>2686</v>
      </c>
      <c r="B74" s="290" t="s">
        <v>2687</v>
      </c>
      <c r="C74" s="290" t="s">
        <v>2688</v>
      </c>
      <c r="D74" s="290" t="s">
        <v>2689</v>
      </c>
      <c r="E74" s="290" t="s">
        <v>2690</v>
      </c>
      <c r="F74" s="290" t="s">
        <v>40</v>
      </c>
      <c r="G74" s="443" t="s">
        <v>2450</v>
      </c>
    </row>
    <row r="75" spans="1:9" ht="15" customHeight="1">
      <c r="A75" s="25" t="s">
        <v>757</v>
      </c>
      <c r="B75" s="25" t="s">
        <v>3371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2005</v>
      </c>
      <c r="H75" s="221" t="s">
        <v>4722</v>
      </c>
    </row>
    <row r="76" spans="1:9" ht="15" customHeight="1">
      <c r="A76" s="26" t="s">
        <v>763</v>
      </c>
      <c r="B76" s="26" t="s">
        <v>2006</v>
      </c>
      <c r="C76" s="26" t="s">
        <v>25</v>
      </c>
      <c r="D76" s="26" t="s">
        <v>2005</v>
      </c>
      <c r="E76" s="26" t="s">
        <v>3374</v>
      </c>
      <c r="F76" s="26" t="s">
        <v>155</v>
      </c>
      <c r="G76" s="458" t="s">
        <v>4733</v>
      </c>
      <c r="H76" s="221" t="s">
        <v>4723</v>
      </c>
    </row>
    <row r="77" spans="1:9" ht="15" customHeight="1">
      <c r="A77" s="26" t="s">
        <v>738</v>
      </c>
      <c r="B77" s="21" t="s">
        <v>3375</v>
      </c>
      <c r="C77" s="21" t="s">
        <v>154</v>
      </c>
      <c r="D77" s="21" t="s">
        <v>4718</v>
      </c>
      <c r="E77" s="21" t="s">
        <v>790</v>
      </c>
      <c r="F77" s="21" t="s">
        <v>3375</v>
      </c>
      <c r="G77" s="444"/>
    </row>
    <row r="78" spans="1:9" ht="15" customHeight="1">
      <c r="A78" s="26" t="s">
        <v>3367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39"/>
    </row>
    <row r="81" spans="1:8" ht="15" customHeight="1">
      <c r="A81" s="24" t="s">
        <v>4484</v>
      </c>
      <c r="F81" s="439"/>
    </row>
    <row r="82" spans="1:8" ht="15" customHeight="1">
      <c r="A82" s="290" t="s">
        <v>2686</v>
      </c>
      <c r="B82" s="290" t="s">
        <v>2687</v>
      </c>
      <c r="C82" s="290" t="s">
        <v>2688</v>
      </c>
      <c r="D82" s="290" t="s">
        <v>2689</v>
      </c>
      <c r="E82" s="290" t="s">
        <v>2690</v>
      </c>
      <c r="F82" s="290" t="s">
        <v>40</v>
      </c>
      <c r="G82" s="443" t="s">
        <v>2450</v>
      </c>
    </row>
    <row r="83" spans="1:8" ht="15" customHeight="1">
      <c r="A83" s="25" t="s">
        <v>3370</v>
      </c>
      <c r="B83" s="25" t="s">
        <v>4531</v>
      </c>
      <c r="C83" s="25" t="s">
        <v>3369</v>
      </c>
      <c r="D83" s="25" t="s">
        <v>2016</v>
      </c>
      <c r="E83" s="25" t="s">
        <v>2025</v>
      </c>
      <c r="F83" s="25" t="s">
        <v>2016</v>
      </c>
      <c r="G83" s="389" t="s">
        <v>2005</v>
      </c>
      <c r="H83" s="221" t="s">
        <v>4726</v>
      </c>
    </row>
    <row r="84" spans="1:8" ht="15" customHeight="1">
      <c r="A84" s="26" t="s">
        <v>3371</v>
      </c>
      <c r="B84" s="26" t="s">
        <v>4531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58" t="s">
        <v>4734</v>
      </c>
      <c r="H84" s="221" t="s">
        <v>4727</v>
      </c>
    </row>
    <row r="85" spans="1:8" ht="15" customHeight="1">
      <c r="A85" s="21" t="s">
        <v>1659</v>
      </c>
      <c r="B85" s="21" t="s">
        <v>4531</v>
      </c>
      <c r="C85" s="21" t="s">
        <v>778</v>
      </c>
      <c r="D85" s="26" t="s">
        <v>2009</v>
      </c>
      <c r="E85" s="21" t="s">
        <v>2016</v>
      </c>
      <c r="F85" s="21" t="s">
        <v>2009</v>
      </c>
      <c r="G85" s="444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4719</v>
      </c>
      <c r="C87" s="26"/>
      <c r="D87" s="26" t="s">
        <v>2024</v>
      </c>
      <c r="G87" s="1"/>
    </row>
    <row r="88" spans="1:8" ht="15" customHeight="1">
      <c r="A88" s="21"/>
      <c r="B88" t="s">
        <v>4719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4485</v>
      </c>
      <c r="F90" s="439"/>
    </row>
    <row r="91" spans="1:8" ht="15" customHeight="1">
      <c r="A91" s="290" t="s">
        <v>2686</v>
      </c>
      <c r="B91" s="290" t="s">
        <v>2687</v>
      </c>
      <c r="C91" s="290" t="s">
        <v>2688</v>
      </c>
      <c r="D91" s="290" t="s">
        <v>2689</v>
      </c>
      <c r="E91" s="290" t="s">
        <v>2690</v>
      </c>
      <c r="F91" s="290" t="s">
        <v>40</v>
      </c>
      <c r="G91" s="443" t="s">
        <v>2450</v>
      </c>
    </row>
    <row r="92" spans="1:8" ht="15" customHeight="1">
      <c r="A92" s="25" t="s">
        <v>1656</v>
      </c>
      <c r="B92" s="25" t="s">
        <v>3372</v>
      </c>
      <c r="C92" s="25" t="s">
        <v>162</v>
      </c>
      <c r="D92" s="25" t="s">
        <v>141</v>
      </c>
      <c r="E92" s="25" t="s">
        <v>3367</v>
      </c>
      <c r="F92" s="25" t="s">
        <v>778</v>
      </c>
      <c r="G92" s="389" t="s">
        <v>2005</v>
      </c>
      <c r="H92" s="221" t="s">
        <v>4731</v>
      </c>
    </row>
    <row r="93" spans="1:8" ht="15" customHeight="1">
      <c r="A93" s="26" t="s">
        <v>783</v>
      </c>
      <c r="B93" s="26" t="s">
        <v>3381</v>
      </c>
      <c r="C93" s="26" t="s">
        <v>9</v>
      </c>
      <c r="D93" s="26" t="s">
        <v>733</v>
      </c>
      <c r="E93" s="26" t="s">
        <v>4524</v>
      </c>
      <c r="F93" s="26" t="s">
        <v>733</v>
      </c>
      <c r="G93" s="458" t="s">
        <v>4735</v>
      </c>
      <c r="H93" s="221" t="s">
        <v>4732</v>
      </c>
    </row>
    <row r="94" spans="1:8" ht="15" customHeight="1">
      <c r="A94" s="21" t="s">
        <v>3363</v>
      </c>
      <c r="B94" s="21" t="s">
        <v>2024</v>
      </c>
      <c r="C94" s="26" t="s">
        <v>3379</v>
      </c>
      <c r="D94" s="21" t="s">
        <v>778</v>
      </c>
      <c r="E94" s="21" t="s">
        <v>2155</v>
      </c>
      <c r="F94" s="21" t="s">
        <v>3381</v>
      </c>
      <c r="G94" s="444"/>
    </row>
    <row r="95" spans="1:8" ht="15" customHeight="1"/>
    <row r="96" spans="1:8" ht="15" customHeight="1">
      <c r="A96" s="478" t="s">
        <v>4489</v>
      </c>
      <c r="C96" t="s">
        <v>4719</v>
      </c>
    </row>
    <row r="97" spans="1:6" ht="15" customHeight="1">
      <c r="A97" s="24" t="s">
        <v>4490</v>
      </c>
      <c r="C97" t="s">
        <v>4719</v>
      </c>
    </row>
    <row r="98" spans="1:6" ht="15" customHeight="1">
      <c r="A98" s="25" t="s">
        <v>1660</v>
      </c>
      <c r="B98" s="443" t="s">
        <v>2450</v>
      </c>
      <c r="C98" s="221" t="s">
        <v>4702</v>
      </c>
      <c r="F98" s="439"/>
    </row>
    <row r="99" spans="1:6" ht="15" customHeight="1">
      <c r="A99" s="26" t="s">
        <v>728</v>
      </c>
      <c r="B99" s="389" t="s">
        <v>2005</v>
      </c>
      <c r="C99" s="221" t="s">
        <v>4764</v>
      </c>
    </row>
    <row r="100" spans="1:6" ht="15" customHeight="1">
      <c r="A100" s="21" t="s">
        <v>3379</v>
      </c>
      <c r="B100" s="458" t="s">
        <v>4774</v>
      </c>
      <c r="C100" s="221"/>
    </row>
    <row r="101" spans="1:6" ht="15" customHeight="1">
      <c r="B101" s="444"/>
    </row>
    <row r="102" spans="1:6" ht="15" customHeight="1">
      <c r="A102" s="24" t="s">
        <v>4541</v>
      </c>
    </row>
    <row r="103" spans="1:6" ht="15" customHeight="1">
      <c r="A103" s="25" t="s">
        <v>3379</v>
      </c>
      <c r="B103" s="443" t="s">
        <v>2450</v>
      </c>
      <c r="C103" s="221" t="s">
        <v>4702</v>
      </c>
    </row>
    <row r="104" spans="1:6" ht="15" customHeight="1">
      <c r="A104" s="26" t="s">
        <v>3378</v>
      </c>
      <c r="B104" s="389" t="s">
        <v>2005</v>
      </c>
      <c r="C104" s="221" t="s">
        <v>4765</v>
      </c>
    </row>
    <row r="105" spans="1:6" ht="15" customHeight="1">
      <c r="A105" s="21" t="s">
        <v>771</v>
      </c>
      <c r="B105" s="458" t="s">
        <v>4775</v>
      </c>
      <c r="C105" s="221"/>
    </row>
    <row r="106" spans="1:6" ht="15" customHeight="1">
      <c r="A106" s="39"/>
      <c r="B106" s="444"/>
    </row>
    <row r="107" spans="1:6" ht="15" customHeight="1">
      <c r="A107" s="24" t="s">
        <v>4542</v>
      </c>
    </row>
    <row r="108" spans="1:6" ht="15" customHeight="1">
      <c r="A108" s="25" t="s">
        <v>796</v>
      </c>
      <c r="B108" s="443" t="s">
        <v>2450</v>
      </c>
      <c r="C108" s="221" t="s">
        <v>4702</v>
      </c>
      <c r="E108" s="439"/>
    </row>
    <row r="109" spans="1:6" ht="15" customHeight="1">
      <c r="A109" s="26" t="s">
        <v>1</v>
      </c>
      <c r="B109" s="389" t="s">
        <v>2005</v>
      </c>
      <c r="C109" s="221" t="s">
        <v>4766</v>
      </c>
      <c r="D109" s="290"/>
      <c r="E109" s="290"/>
      <c r="F109" s="124"/>
    </row>
    <row r="110" spans="1:6" ht="15" customHeight="1">
      <c r="A110" s="21" t="s">
        <v>1647</v>
      </c>
      <c r="B110" s="458" t="s">
        <v>4776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4739</v>
      </c>
      <c r="F112" s="1"/>
    </row>
    <row r="113" spans="1:6" ht="15" customHeight="1">
      <c r="A113" s="25" t="s">
        <v>3361</v>
      </c>
      <c r="B113" s="443" t="s">
        <v>2450</v>
      </c>
      <c r="C113" s="221" t="s">
        <v>4767</v>
      </c>
      <c r="F113" s="439"/>
    </row>
    <row r="114" spans="1:6" ht="15" customHeight="1">
      <c r="A114" s="25" t="s">
        <v>1654</v>
      </c>
      <c r="B114" s="389" t="s">
        <v>2005</v>
      </c>
      <c r="C114" s="221" t="s">
        <v>4768</v>
      </c>
    </row>
    <row r="115" spans="1:6" ht="15" customHeight="1">
      <c r="A115" s="21" t="s">
        <v>4531</v>
      </c>
      <c r="B115" s="458" t="s">
        <v>4777</v>
      </c>
      <c r="C115" s="221"/>
    </row>
    <row r="116" spans="1:6" ht="15" customHeight="1">
      <c r="B116" s="444"/>
    </row>
    <row r="117" spans="1:6" ht="15" customHeight="1">
      <c r="A117" s="24" t="s">
        <v>4738</v>
      </c>
    </row>
    <row r="118" spans="1:6" ht="15" customHeight="1">
      <c r="A118" s="25" t="s">
        <v>153</v>
      </c>
      <c r="B118" s="443" t="s">
        <v>2450</v>
      </c>
      <c r="C118" s="221" t="s">
        <v>4702</v>
      </c>
    </row>
    <row r="119" spans="1:6" ht="15" customHeight="1">
      <c r="A119" s="26" t="s">
        <v>3369</v>
      </c>
      <c r="B119" s="389" t="s">
        <v>2005</v>
      </c>
      <c r="C119" s="221" t="s">
        <v>4769</v>
      </c>
    </row>
    <row r="120" spans="1:6" ht="15" customHeight="1">
      <c r="A120" s="21" t="s">
        <v>757</v>
      </c>
      <c r="B120" s="458" t="s">
        <v>4778</v>
      </c>
    </row>
    <row r="121" spans="1:6" ht="15" customHeight="1">
      <c r="B121" s="444"/>
    </row>
    <row r="122" spans="1:6" ht="15" customHeight="1">
      <c r="A122" s="24" t="s">
        <v>4740</v>
      </c>
    </row>
    <row r="123" spans="1:6" ht="15" customHeight="1">
      <c r="A123" s="25" t="s">
        <v>3361</v>
      </c>
      <c r="B123" s="443" t="s">
        <v>2450</v>
      </c>
      <c r="C123" s="221" t="s">
        <v>4767</v>
      </c>
    </row>
    <row r="124" spans="1:6" ht="15" customHeight="1">
      <c r="A124" s="25" t="s">
        <v>1654</v>
      </c>
      <c r="B124" s="389" t="s">
        <v>2005</v>
      </c>
      <c r="C124" s="221" t="s">
        <v>4782</v>
      </c>
    </row>
    <row r="125" spans="1:6" ht="15" customHeight="1">
      <c r="A125" s="21" t="s">
        <v>4531</v>
      </c>
      <c r="B125" s="458" t="s">
        <v>4781</v>
      </c>
      <c r="C125" s="221"/>
    </row>
    <row r="126" spans="1:6" ht="15" customHeight="1">
      <c r="B126" s="444"/>
    </row>
    <row r="127" spans="1:6" ht="15" customHeight="1">
      <c r="A127" s="24" t="s">
        <v>4741</v>
      </c>
    </row>
    <row r="128" spans="1:6" ht="15" customHeight="1">
      <c r="A128" s="25" t="s">
        <v>3379</v>
      </c>
      <c r="B128" s="443" t="s">
        <v>2450</v>
      </c>
      <c r="C128" s="221" t="s">
        <v>4702</v>
      </c>
    </row>
    <row r="129" spans="1:8" ht="15" customHeight="1">
      <c r="A129" s="26" t="s">
        <v>2006</v>
      </c>
      <c r="B129" s="389" t="s">
        <v>2005</v>
      </c>
      <c r="C129" s="221" t="s">
        <v>4788</v>
      </c>
    </row>
    <row r="130" spans="1:8" ht="15" customHeight="1">
      <c r="A130" s="21" t="s">
        <v>4493</v>
      </c>
      <c r="B130" s="458" t="s">
        <v>4787</v>
      </c>
      <c r="C130" s="221"/>
    </row>
    <row r="131" spans="1:8" ht="15" customHeight="1">
      <c r="A131" s="21"/>
      <c r="B131" s="389"/>
    </row>
    <row r="132" spans="1:8" ht="15" customHeight="1">
      <c r="A132" s="478" t="s">
        <v>4491</v>
      </c>
      <c r="F132" s="439"/>
    </row>
    <row r="133" spans="1:8" ht="15" customHeight="1">
      <c r="A133" s="24" t="s">
        <v>4742</v>
      </c>
      <c r="F133" s="439"/>
    </row>
    <row r="134" spans="1:8" ht="15" customHeight="1">
      <c r="A134" s="290" t="s">
        <v>2686</v>
      </c>
      <c r="B134" s="290" t="s">
        <v>2687</v>
      </c>
      <c r="C134" s="290" t="s">
        <v>2688</v>
      </c>
      <c r="D134" s="290" t="s">
        <v>2689</v>
      </c>
      <c r="E134" s="290" t="s">
        <v>2690</v>
      </c>
      <c r="F134" s="290" t="s">
        <v>40</v>
      </c>
      <c r="G134" s="443" t="s">
        <v>2450</v>
      </c>
      <c r="H134" s="221" t="s">
        <v>4815</v>
      </c>
    </row>
    <row r="135" spans="1:8" ht="15" customHeight="1">
      <c r="A135" s="25" t="s">
        <v>2004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2005</v>
      </c>
      <c r="H135" s="221" t="s">
        <v>4807</v>
      </c>
    </row>
    <row r="136" spans="1:8" ht="15" customHeight="1">
      <c r="A136" s="26" t="s">
        <v>4808</v>
      </c>
      <c r="B136" s="26" t="s">
        <v>2050</v>
      </c>
      <c r="C136" s="26" t="s">
        <v>2016</v>
      </c>
      <c r="D136" s="26" t="s">
        <v>763</v>
      </c>
      <c r="E136" s="26" t="s">
        <v>3368</v>
      </c>
      <c r="F136" s="26" t="s">
        <v>2004</v>
      </c>
      <c r="G136" s="458" t="s">
        <v>4809</v>
      </c>
    </row>
    <row r="137" spans="1:8" ht="15" customHeight="1">
      <c r="A137" s="21" t="s">
        <v>2000</v>
      </c>
      <c r="B137" s="21" t="s">
        <v>4524</v>
      </c>
      <c r="C137" s="21" t="s">
        <v>3363</v>
      </c>
      <c r="D137" s="21" t="s">
        <v>2048</v>
      </c>
      <c r="E137" s="26" t="s">
        <v>2022</v>
      </c>
      <c r="F137" s="21" t="s">
        <v>2006</v>
      </c>
      <c r="G137" s="444"/>
    </row>
    <row r="138" spans="1:8" ht="15" customHeight="1">
      <c r="E138" s="26" t="s">
        <v>3372</v>
      </c>
    </row>
    <row r="139" spans="1:8" ht="15" customHeight="1">
      <c r="E139" s="26"/>
    </row>
    <row r="140" spans="1:8" ht="15" customHeight="1">
      <c r="A140" s="24" t="s">
        <v>4743</v>
      </c>
      <c r="F140" s="439"/>
    </row>
    <row r="141" spans="1:8" ht="15" customHeight="1">
      <c r="A141" s="290" t="s">
        <v>2686</v>
      </c>
      <c r="B141" s="290" t="s">
        <v>2687</v>
      </c>
      <c r="C141" s="290" t="s">
        <v>2688</v>
      </c>
      <c r="D141" s="290" t="s">
        <v>2689</v>
      </c>
      <c r="E141" s="290" t="s">
        <v>2690</v>
      </c>
      <c r="F141" s="290" t="s">
        <v>40</v>
      </c>
      <c r="G141" s="443" t="s">
        <v>2450</v>
      </c>
      <c r="H141" s="221" t="s">
        <v>4731</v>
      </c>
    </row>
    <row r="142" spans="1:8" ht="15" customHeight="1">
      <c r="A142" s="25" t="s">
        <v>2016</v>
      </c>
      <c r="B142" s="25" t="s">
        <v>749</v>
      </c>
      <c r="C142" s="25" t="s">
        <v>3362</v>
      </c>
      <c r="D142" s="25" t="s">
        <v>779</v>
      </c>
      <c r="E142" s="25" t="s">
        <v>1644</v>
      </c>
      <c r="F142" s="25" t="s">
        <v>143</v>
      </c>
      <c r="G142" s="389" t="s">
        <v>2005</v>
      </c>
      <c r="H142" s="221" t="s">
        <v>4816</v>
      </c>
    </row>
    <row r="143" spans="1:8" ht="15" customHeight="1">
      <c r="A143" s="26" t="s">
        <v>4810</v>
      </c>
      <c r="B143" s="26" t="s">
        <v>3395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58" t="s">
        <v>4811</v>
      </c>
    </row>
    <row r="144" spans="1:8" ht="15" customHeight="1">
      <c r="A144" s="21" t="s">
        <v>3373</v>
      </c>
      <c r="B144" s="21" t="s">
        <v>2021</v>
      </c>
      <c r="C144" s="21" t="s">
        <v>1</v>
      </c>
      <c r="D144" s="26" t="s">
        <v>31</v>
      </c>
      <c r="E144" s="21" t="s">
        <v>2028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4744</v>
      </c>
      <c r="F146" s="439"/>
    </row>
    <row r="147" spans="1:8" ht="15" customHeight="1">
      <c r="A147" s="290" t="s">
        <v>2686</v>
      </c>
      <c r="B147" s="290" t="s">
        <v>2687</v>
      </c>
      <c r="C147" s="290" t="s">
        <v>2688</v>
      </c>
      <c r="D147" s="290" t="s">
        <v>2689</v>
      </c>
      <c r="E147" s="290" t="s">
        <v>2690</v>
      </c>
      <c r="F147" s="290" t="s">
        <v>40</v>
      </c>
      <c r="G147" s="443" t="s">
        <v>2450</v>
      </c>
      <c r="H147" s="221" t="s">
        <v>4812</v>
      </c>
    </row>
    <row r="148" spans="1:8" ht="15" customHeight="1">
      <c r="A148" s="25" t="s">
        <v>2050</v>
      </c>
      <c r="B148" s="25" t="s">
        <v>2050</v>
      </c>
      <c r="C148" s="25" t="s">
        <v>2048</v>
      </c>
      <c r="D148" s="25" t="s">
        <v>1654</v>
      </c>
      <c r="E148" s="25" t="s">
        <v>3372</v>
      </c>
      <c r="F148" s="25" t="s">
        <v>2050</v>
      </c>
      <c r="G148" s="389" t="s">
        <v>2005</v>
      </c>
      <c r="H148" s="221" t="s">
        <v>4817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3370</v>
      </c>
      <c r="F149" s="26" t="s">
        <v>764</v>
      </c>
      <c r="G149" s="458" t="s">
        <v>4813</v>
      </c>
    </row>
    <row r="150" spans="1:8" ht="15" customHeight="1">
      <c r="A150" s="21" t="s">
        <v>2008</v>
      </c>
      <c r="B150" s="21" t="s">
        <v>1654</v>
      </c>
      <c r="C150" s="21" t="s">
        <v>2155</v>
      </c>
      <c r="D150" s="21" t="s">
        <v>3377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4745</v>
      </c>
      <c r="D152" s="439"/>
      <c r="F152" s="439"/>
    </row>
    <row r="153" spans="1:8" ht="15" customHeight="1">
      <c r="A153" s="290" t="s">
        <v>2686</v>
      </c>
      <c r="B153" s="290" t="s">
        <v>2687</v>
      </c>
      <c r="C153" s="290" t="s">
        <v>2688</v>
      </c>
      <c r="D153" s="290" t="s">
        <v>40</v>
      </c>
      <c r="E153" s="443" t="s">
        <v>2450</v>
      </c>
      <c r="F153" s="221" t="s">
        <v>4818</v>
      </c>
      <c r="G153" s="124"/>
    </row>
    <row r="154" spans="1:8" ht="15" customHeight="1">
      <c r="A154" s="25" t="s">
        <v>763</v>
      </c>
      <c r="B154" s="25" t="s">
        <v>2016</v>
      </c>
      <c r="C154" s="25" t="s">
        <v>2024</v>
      </c>
      <c r="D154" s="25" t="s">
        <v>2024</v>
      </c>
      <c r="E154" s="389" t="s">
        <v>2005</v>
      </c>
      <c r="F154" s="221" t="s">
        <v>4819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58" t="s">
        <v>4814</v>
      </c>
    </row>
    <row r="156" spans="1:8" ht="15" customHeight="1">
      <c r="A156" s="21" t="s">
        <v>764</v>
      </c>
      <c r="B156" s="21" t="s">
        <v>764</v>
      </c>
      <c r="C156" s="26" t="s">
        <v>2016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4492</v>
      </c>
      <c r="F158" s="439"/>
    </row>
    <row r="159" spans="1:8" ht="15" customHeight="1">
      <c r="A159" s="24" t="s">
        <v>4736</v>
      </c>
    </row>
    <row r="160" spans="1:8" ht="15" customHeight="1">
      <c r="A160" s="25" t="s">
        <v>1647</v>
      </c>
      <c r="B160" s="443" t="s">
        <v>2450</v>
      </c>
      <c r="C160" s="221" t="s">
        <v>4702</v>
      </c>
    </row>
    <row r="161" spans="1:11" ht="15" customHeight="1">
      <c r="A161" s="26" t="s">
        <v>779</v>
      </c>
      <c r="B161" s="389" t="s">
        <v>2005</v>
      </c>
      <c r="C161" s="221" t="s">
        <v>4840</v>
      </c>
    </row>
    <row r="162" spans="1:11" ht="15" customHeight="1">
      <c r="A162" s="21" t="s">
        <v>1659</v>
      </c>
      <c r="B162" s="458" t="s">
        <v>4839</v>
      </c>
    </row>
    <row r="163" spans="1:11" ht="15" customHeight="1">
      <c r="B163" s="444"/>
    </row>
    <row r="164" spans="1:11" ht="15" customHeight="1">
      <c r="A164" s="24" t="s">
        <v>4746</v>
      </c>
    </row>
    <row r="165" spans="1:11" ht="15" customHeight="1">
      <c r="A165" s="25" t="s">
        <v>3378</v>
      </c>
      <c r="B165" s="443" t="s">
        <v>2450</v>
      </c>
      <c r="C165" s="221" t="s">
        <v>4702</v>
      </c>
      <c r="F165" t="s">
        <v>4719</v>
      </c>
    </row>
    <row r="166" spans="1:11" ht="15" customHeight="1">
      <c r="A166" s="26" t="s">
        <v>1656</v>
      </c>
      <c r="B166" s="389" t="s">
        <v>2005</v>
      </c>
      <c r="C166" s="221" t="s">
        <v>4841</v>
      </c>
      <c r="G166" t="s">
        <v>4719</v>
      </c>
    </row>
    <row r="167" spans="1:11" ht="15" customHeight="1">
      <c r="A167" s="21" t="s">
        <v>3377</v>
      </c>
      <c r="B167" s="458" t="s">
        <v>4843</v>
      </c>
      <c r="C167" t="s">
        <v>4719</v>
      </c>
      <c r="G167" t="s">
        <v>4719</v>
      </c>
    </row>
    <row r="168" spans="1:11" ht="15" customHeight="1">
      <c r="B168" s="444"/>
    </row>
    <row r="169" spans="1:11" ht="15" customHeight="1">
      <c r="A169" s="24" t="s">
        <v>4801</v>
      </c>
      <c r="F169" t="s">
        <v>4719</v>
      </c>
    </row>
    <row r="170" spans="1:11" ht="15" customHeight="1">
      <c r="A170" s="25" t="s">
        <v>3373</v>
      </c>
      <c r="B170" s="443" t="s">
        <v>2450</v>
      </c>
      <c r="C170" s="221" t="s">
        <v>4702</v>
      </c>
    </row>
    <row r="171" spans="1:11" ht="15" customHeight="1">
      <c r="A171" s="26" t="s">
        <v>1657</v>
      </c>
      <c r="B171" s="389" t="s">
        <v>2005</v>
      </c>
      <c r="C171" s="221" t="s">
        <v>4842</v>
      </c>
    </row>
    <row r="172" spans="1:11" ht="15" customHeight="1">
      <c r="A172" s="21" t="s">
        <v>1647</v>
      </c>
      <c r="B172" s="458" t="s">
        <v>4844</v>
      </c>
    </row>
    <row r="173" spans="1:11" ht="15" customHeight="1">
      <c r="B173" s="444"/>
    </row>
    <row r="174" spans="1:11" ht="15" customHeight="1">
      <c r="A174" s="24" t="s">
        <v>4747</v>
      </c>
    </row>
    <row r="175" spans="1:11" ht="15" customHeight="1">
      <c r="A175" s="290" t="s">
        <v>2686</v>
      </c>
      <c r="B175" s="290" t="s">
        <v>2687</v>
      </c>
      <c r="C175" s="290" t="s">
        <v>2688</v>
      </c>
      <c r="D175" s="290" t="s">
        <v>2689</v>
      </c>
      <c r="E175" s="290" t="s">
        <v>2690</v>
      </c>
      <c r="F175" s="290" t="s">
        <v>2691</v>
      </c>
      <c r="G175" s="290" t="s">
        <v>2692</v>
      </c>
      <c r="H175" s="290" t="s">
        <v>2693</v>
      </c>
      <c r="I175" s="290" t="s">
        <v>40</v>
      </c>
      <c r="J175" s="443" t="s">
        <v>2450</v>
      </c>
      <c r="K175" s="221" t="s">
        <v>4846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2022</v>
      </c>
      <c r="E176" s="25" t="s">
        <v>3367</v>
      </c>
      <c r="F176" s="25" t="s">
        <v>2008</v>
      </c>
      <c r="G176" s="25" t="s">
        <v>2022</v>
      </c>
      <c r="H176" s="25" t="s">
        <v>1654</v>
      </c>
      <c r="I176" s="25" t="s">
        <v>1654</v>
      </c>
      <c r="J176" s="389" t="s">
        <v>2005</v>
      </c>
      <c r="K176" s="221" t="s">
        <v>4847</v>
      </c>
    </row>
    <row r="177" spans="1:10" ht="15" customHeight="1">
      <c r="A177" s="26" t="s">
        <v>33</v>
      </c>
      <c r="B177" s="26" t="s">
        <v>33</v>
      </c>
      <c r="C177" s="25" t="s">
        <v>3361</v>
      </c>
      <c r="D177" s="26" t="s">
        <v>746</v>
      </c>
      <c r="E177" s="26" t="s">
        <v>162</v>
      </c>
      <c r="F177" s="26" t="s">
        <v>3367</v>
      </c>
      <c r="G177" s="26" t="s">
        <v>746</v>
      </c>
      <c r="H177" s="25" t="s">
        <v>3361</v>
      </c>
      <c r="I177" s="26" t="s">
        <v>3361</v>
      </c>
      <c r="J177" s="458" t="s">
        <v>4845</v>
      </c>
    </row>
    <row r="178" spans="1:10" ht="15" customHeight="1">
      <c r="A178" s="26" t="s">
        <v>749</v>
      </c>
      <c r="B178" s="26" t="s">
        <v>749</v>
      </c>
      <c r="C178" s="21" t="s">
        <v>4837</v>
      </c>
      <c r="D178" s="21" t="s">
        <v>771</v>
      </c>
      <c r="E178" s="21" t="s">
        <v>3369</v>
      </c>
      <c r="F178" s="21" t="s">
        <v>162</v>
      </c>
      <c r="G178" s="21" t="s">
        <v>771</v>
      </c>
      <c r="H178" s="21" t="s">
        <v>4531</v>
      </c>
      <c r="I178" s="21" t="s">
        <v>3367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2025</v>
      </c>
      <c r="B180" s="26" t="s">
        <v>2025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4719</v>
      </c>
      <c r="D181" s="21"/>
      <c r="E181" s="21"/>
      <c r="F181" s="21"/>
      <c r="G181" s="21"/>
      <c r="H181" s="21" t="s">
        <v>4719</v>
      </c>
      <c r="I181" s="21"/>
      <c r="J181" s="1"/>
    </row>
    <row r="182" spans="1:10" ht="15" customHeight="1">
      <c r="A182" s="24" t="s">
        <v>4748</v>
      </c>
      <c r="E182" s="439"/>
    </row>
    <row r="183" spans="1:10" ht="15" customHeight="1">
      <c r="A183" s="290" t="s">
        <v>2686</v>
      </c>
      <c r="B183" s="290" t="s">
        <v>2687</v>
      </c>
      <c r="C183" s="290" t="s">
        <v>2688</v>
      </c>
      <c r="D183" s="290" t="s">
        <v>2689</v>
      </c>
      <c r="E183" s="290" t="s">
        <v>40</v>
      </c>
      <c r="F183" s="443" t="s">
        <v>2450</v>
      </c>
      <c r="G183" s="221" t="s">
        <v>4849</v>
      </c>
    </row>
    <row r="184" spans="1:10" ht="15" customHeight="1">
      <c r="A184" s="25" t="s">
        <v>4531</v>
      </c>
      <c r="B184" s="25" t="s">
        <v>1</v>
      </c>
      <c r="C184" s="25" t="s">
        <v>155</v>
      </c>
      <c r="D184" s="25" t="s">
        <v>3382</v>
      </c>
      <c r="E184" s="25" t="s">
        <v>155</v>
      </c>
      <c r="F184" s="389" t="s">
        <v>2005</v>
      </c>
      <c r="G184" s="221" t="s">
        <v>4850</v>
      </c>
    </row>
    <row r="185" spans="1:10" ht="15" customHeight="1">
      <c r="A185" s="26" t="s">
        <v>4531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58" t="s">
        <v>4848</v>
      </c>
    </row>
    <row r="186" spans="1:10" ht="15" customHeight="1">
      <c r="A186" s="21" t="s">
        <v>4531</v>
      </c>
      <c r="B186" s="21" t="s">
        <v>749</v>
      </c>
      <c r="C186" s="21" t="s">
        <v>749</v>
      </c>
      <c r="D186" s="21" t="s">
        <v>4838</v>
      </c>
      <c r="E186" s="21" t="s">
        <v>1</v>
      </c>
      <c r="F186" s="444"/>
    </row>
    <row r="187" spans="1:10" ht="15" customHeight="1"/>
    <row r="188" spans="1:10" ht="15" customHeight="1">
      <c r="A188" s="489" t="s">
        <v>4749</v>
      </c>
      <c r="B188" s="490"/>
    </row>
    <row r="189" spans="1:10" ht="15" customHeight="1">
      <c r="A189" s="25" t="s">
        <v>1656</v>
      </c>
      <c r="B189" s="443" t="s">
        <v>2450</v>
      </c>
      <c r="C189" s="221" t="s">
        <v>4702</v>
      </c>
      <c r="F189" s="439"/>
    </row>
    <row r="190" spans="1:10" ht="15" customHeight="1">
      <c r="A190" s="26" t="s">
        <v>3379</v>
      </c>
      <c r="B190" s="389" t="s">
        <v>4493</v>
      </c>
      <c r="C190" s="221" t="s">
        <v>4851</v>
      </c>
    </row>
    <row r="191" spans="1:10" ht="15" customHeight="1">
      <c r="A191" s="21" t="s">
        <v>796</v>
      </c>
      <c r="B191" s="458" t="s">
        <v>4122</v>
      </c>
      <c r="F191" s="18"/>
    </row>
    <row r="192" spans="1:10" ht="15" customHeight="1">
      <c r="B192" s="444"/>
    </row>
    <row r="193" spans="1:10" ht="15" customHeight="1">
      <c r="A193" s="489" t="s">
        <v>4750</v>
      </c>
      <c r="B193" s="490"/>
    </row>
    <row r="194" spans="1:10" ht="15" customHeight="1">
      <c r="A194" s="290" t="s">
        <v>2686</v>
      </c>
      <c r="B194" s="290" t="s">
        <v>2687</v>
      </c>
      <c r="C194" s="290" t="s">
        <v>2688</v>
      </c>
      <c r="D194" s="290" t="s">
        <v>2689</v>
      </c>
      <c r="E194" s="290" t="s">
        <v>2690</v>
      </c>
      <c r="F194" s="290" t="s">
        <v>2691</v>
      </c>
      <c r="G194" s="290" t="s">
        <v>2692</v>
      </c>
      <c r="H194" s="290" t="s">
        <v>40</v>
      </c>
      <c r="I194" s="443" t="s">
        <v>2450</v>
      </c>
      <c r="J194" s="221" t="s">
        <v>4700</v>
      </c>
    </row>
    <row r="195" spans="1:10" ht="15" customHeight="1">
      <c r="A195" s="25" t="s">
        <v>3371</v>
      </c>
      <c r="B195" s="25" t="s">
        <v>4531</v>
      </c>
      <c r="C195" s="25" t="s">
        <v>763</v>
      </c>
      <c r="D195" s="25" t="s">
        <v>3371</v>
      </c>
      <c r="E195" s="25" t="s">
        <v>1657</v>
      </c>
      <c r="F195" s="25" t="s">
        <v>3371</v>
      </c>
      <c r="G195" s="25" t="s">
        <v>23</v>
      </c>
      <c r="H195" s="25" t="s">
        <v>37</v>
      </c>
      <c r="I195" s="389" t="s">
        <v>37</v>
      </c>
      <c r="J195" s="221" t="s">
        <v>4852</v>
      </c>
    </row>
    <row r="196" spans="1:10" ht="15" customHeight="1">
      <c r="A196" s="26" t="s">
        <v>3370</v>
      </c>
      <c r="B196" s="26" t="s">
        <v>4531</v>
      </c>
      <c r="C196" s="26" t="s">
        <v>2028</v>
      </c>
      <c r="D196" s="26" t="s">
        <v>762</v>
      </c>
      <c r="E196" s="26" t="s">
        <v>3371</v>
      </c>
      <c r="F196" s="26" t="s">
        <v>1656</v>
      </c>
      <c r="G196" s="26" t="s">
        <v>764</v>
      </c>
      <c r="H196" s="26" t="s">
        <v>33</v>
      </c>
      <c r="I196" s="458" t="s">
        <v>4122</v>
      </c>
    </row>
    <row r="197" spans="1:10" ht="15" customHeight="1">
      <c r="A197" s="21" t="s">
        <v>1653</v>
      </c>
      <c r="B197" s="21" t="s">
        <v>4531</v>
      </c>
      <c r="C197" s="21" t="s">
        <v>764</v>
      </c>
      <c r="D197" s="21" t="s">
        <v>733</v>
      </c>
      <c r="E197" s="21" t="s">
        <v>2004</v>
      </c>
      <c r="F197" s="21" t="s">
        <v>790</v>
      </c>
      <c r="G197" s="21" t="s">
        <v>3393</v>
      </c>
      <c r="H197" s="21" t="s">
        <v>3391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4544</v>
      </c>
    </row>
    <row r="200" spans="1:10" ht="15" customHeight="1">
      <c r="A200" s="24" t="s">
        <v>4751</v>
      </c>
    </row>
    <row r="201" spans="1:10" ht="15" customHeight="1">
      <c r="A201" s="25" t="s">
        <v>3372</v>
      </c>
      <c r="B201" s="443" t="s">
        <v>2450</v>
      </c>
      <c r="C201" s="221" t="s">
        <v>4702</v>
      </c>
    </row>
    <row r="202" spans="1:10" ht="15" customHeight="1">
      <c r="A202" s="26" t="s">
        <v>1656</v>
      </c>
      <c r="B202" s="389" t="s">
        <v>37</v>
      </c>
      <c r="C202" t="s">
        <v>4893</v>
      </c>
    </row>
    <row r="203" spans="1:10" ht="15" customHeight="1">
      <c r="A203" s="21" t="s">
        <v>2009</v>
      </c>
      <c r="B203" s="458" t="s">
        <v>4549</v>
      </c>
    </row>
    <row r="204" spans="1:10" ht="15" customHeight="1">
      <c r="B204" s="444"/>
    </row>
    <row r="205" spans="1:10" ht="15" customHeight="1">
      <c r="A205" s="24" t="s">
        <v>4752</v>
      </c>
    </row>
    <row r="206" spans="1:10" ht="15" customHeight="1">
      <c r="A206" s="25" t="s">
        <v>15</v>
      </c>
      <c r="B206" s="443" t="s">
        <v>2450</v>
      </c>
      <c r="C206" s="221" t="s">
        <v>4702</v>
      </c>
    </row>
    <row r="207" spans="1:10" ht="15" customHeight="1">
      <c r="A207" s="26" t="s">
        <v>764</v>
      </c>
      <c r="B207" s="389" t="s">
        <v>37</v>
      </c>
      <c r="C207" t="s">
        <v>4894</v>
      </c>
    </row>
    <row r="208" spans="1:10" ht="15" customHeight="1">
      <c r="A208" s="21" t="s">
        <v>2016</v>
      </c>
      <c r="B208" s="458" t="s">
        <v>4550</v>
      </c>
      <c r="F208" s="439"/>
    </row>
    <row r="209" spans="1:6" ht="15" customHeight="1">
      <c r="B209" s="444"/>
    </row>
    <row r="210" spans="1:6" ht="15" customHeight="1">
      <c r="A210" s="24" t="s">
        <v>4753</v>
      </c>
      <c r="F210" s="18"/>
    </row>
    <row r="211" spans="1:6" ht="15" customHeight="1">
      <c r="A211" s="25" t="s">
        <v>790</v>
      </c>
      <c r="B211" s="443" t="s">
        <v>2450</v>
      </c>
      <c r="C211" s="221" t="s">
        <v>4702</v>
      </c>
    </row>
    <row r="212" spans="1:6" ht="15" customHeight="1">
      <c r="A212" s="26" t="s">
        <v>37</v>
      </c>
      <c r="B212" s="389" t="s">
        <v>37</v>
      </c>
      <c r="C212" t="s">
        <v>4895</v>
      </c>
    </row>
    <row r="213" spans="1:6" ht="15" customHeight="1">
      <c r="A213" s="21" t="s">
        <v>2005</v>
      </c>
      <c r="B213" s="458" t="s">
        <v>4551</v>
      </c>
    </row>
    <row r="214" spans="1:6" ht="15" customHeight="1">
      <c r="B214" s="444"/>
    </row>
    <row r="215" spans="1:6" ht="15" customHeight="1">
      <c r="A215" s="24" t="s">
        <v>4754</v>
      </c>
    </row>
    <row r="216" spans="1:6" ht="15" customHeight="1">
      <c r="A216" s="25" t="s">
        <v>790</v>
      </c>
      <c r="B216" s="443" t="s">
        <v>2450</v>
      </c>
      <c r="C216" s="221" t="s">
        <v>4702</v>
      </c>
      <c r="F216" s="439"/>
    </row>
    <row r="217" spans="1:6" ht="15" customHeight="1">
      <c r="A217" s="26" t="s">
        <v>1656</v>
      </c>
      <c r="B217" s="389" t="s">
        <v>37</v>
      </c>
      <c r="C217" t="s">
        <v>4896</v>
      </c>
    </row>
    <row r="218" spans="1:6" ht="15" customHeight="1">
      <c r="A218" s="21" t="s">
        <v>153</v>
      </c>
      <c r="B218" s="458" t="s">
        <v>4555</v>
      </c>
      <c r="F218" s="18"/>
    </row>
    <row r="219" spans="1:6" ht="15" customHeight="1">
      <c r="B219" s="444"/>
    </row>
    <row r="220" spans="1:6" ht="15" customHeight="1">
      <c r="A220" s="489" t="s">
        <v>4755</v>
      </c>
      <c r="B220" s="490"/>
    </row>
    <row r="221" spans="1:6" ht="15" customHeight="1">
      <c r="A221" s="25" t="s">
        <v>13</v>
      </c>
      <c r="B221" s="443" t="s">
        <v>2450</v>
      </c>
      <c r="C221" s="221" t="s">
        <v>4702</v>
      </c>
      <c r="F221" s="439"/>
    </row>
    <row r="222" spans="1:6" ht="15" customHeight="1">
      <c r="A222" s="26" t="s">
        <v>11</v>
      </c>
      <c r="B222" s="389" t="s">
        <v>37</v>
      </c>
      <c r="C222" t="s">
        <v>4897</v>
      </c>
    </row>
    <row r="223" spans="1:6" ht="15" customHeight="1">
      <c r="A223" s="21" t="s">
        <v>15</v>
      </c>
      <c r="B223" s="458" t="s">
        <v>4557</v>
      </c>
      <c r="F223" s="18"/>
    </row>
    <row r="224" spans="1:6" ht="15" customHeight="1">
      <c r="B224" s="444"/>
    </row>
    <row r="225" spans="1:11" ht="15" customHeight="1">
      <c r="A225" s="478" t="s">
        <v>4545</v>
      </c>
    </row>
    <row r="226" spans="1:11" ht="15" customHeight="1">
      <c r="A226" s="24" t="s">
        <v>4756</v>
      </c>
      <c r="F226" s="439"/>
    </row>
    <row r="227" spans="1:11" ht="15" customHeight="1">
      <c r="A227" s="25" t="s">
        <v>790</v>
      </c>
      <c r="B227" s="443" t="s">
        <v>2450</v>
      </c>
      <c r="C227" s="221" t="s">
        <v>4702</v>
      </c>
    </row>
    <row r="228" spans="1:11" ht="15" customHeight="1">
      <c r="A228" s="26" t="s">
        <v>37</v>
      </c>
      <c r="B228" s="389" t="s">
        <v>37</v>
      </c>
      <c r="C228" t="s">
        <v>4908</v>
      </c>
      <c r="F228" s="18"/>
    </row>
    <row r="229" spans="1:11" ht="15" customHeight="1">
      <c r="A229" s="21" t="s">
        <v>1653</v>
      </c>
      <c r="B229" s="458" t="s">
        <v>4559</v>
      </c>
      <c r="E229" t="s">
        <v>4719</v>
      </c>
      <c r="I229" t="s">
        <v>4719</v>
      </c>
    </row>
    <row r="230" spans="1:11" ht="15" customHeight="1">
      <c r="B230" s="444"/>
    </row>
    <row r="231" spans="1:11" ht="15" customHeight="1">
      <c r="A231" s="489" t="s">
        <v>4757</v>
      </c>
      <c r="B231" s="490"/>
    </row>
    <row r="232" spans="1:11" ht="15" customHeight="1">
      <c r="A232" s="290" t="s">
        <v>2686</v>
      </c>
      <c r="B232" s="290" t="s">
        <v>2687</v>
      </c>
      <c r="C232" s="290" t="s">
        <v>2688</v>
      </c>
      <c r="D232" s="290" t="s">
        <v>2689</v>
      </c>
      <c r="E232" s="290" t="s">
        <v>2690</v>
      </c>
      <c r="F232" s="290" t="s">
        <v>2691</v>
      </c>
      <c r="G232" s="290" t="s">
        <v>2692</v>
      </c>
      <c r="H232" s="290" t="s">
        <v>2693</v>
      </c>
      <c r="I232" s="290" t="s">
        <v>40</v>
      </c>
      <c r="J232" s="443" t="s">
        <v>2450</v>
      </c>
      <c r="K232" s="221" t="s">
        <v>4700</v>
      </c>
    </row>
    <row r="233" spans="1:11" ht="15" customHeight="1">
      <c r="A233" s="25" t="s">
        <v>3371</v>
      </c>
      <c r="B233" s="25" t="s">
        <v>3371</v>
      </c>
      <c r="C233" s="25" t="s">
        <v>4531</v>
      </c>
      <c r="D233" s="25" t="s">
        <v>1647</v>
      </c>
      <c r="E233" s="25" t="s">
        <v>3371</v>
      </c>
      <c r="F233" s="25" t="s">
        <v>4531</v>
      </c>
      <c r="G233" s="25" t="s">
        <v>1137</v>
      </c>
      <c r="H233" s="25" t="s">
        <v>800</v>
      </c>
      <c r="I233" s="25" t="s">
        <v>2006</v>
      </c>
      <c r="J233" s="389" t="s">
        <v>37</v>
      </c>
      <c r="K233" t="s">
        <v>4909</v>
      </c>
    </row>
    <row r="234" spans="1:11" ht="15" customHeight="1">
      <c r="A234" s="26" t="s">
        <v>153</v>
      </c>
      <c r="B234" s="26" t="s">
        <v>748</v>
      </c>
      <c r="C234" s="26" t="s">
        <v>4531</v>
      </c>
      <c r="D234" s="26" t="s">
        <v>155</v>
      </c>
      <c r="E234" s="26" t="s">
        <v>1653</v>
      </c>
      <c r="F234" s="26" t="s">
        <v>4531</v>
      </c>
      <c r="G234" s="26" t="s">
        <v>800</v>
      </c>
      <c r="H234" s="26" t="s">
        <v>746</v>
      </c>
      <c r="I234" s="26" t="s">
        <v>2004</v>
      </c>
      <c r="J234" s="458" t="s">
        <v>4565</v>
      </c>
    </row>
    <row r="235" spans="1:11" ht="15" customHeight="1">
      <c r="A235" s="21" t="s">
        <v>1659</v>
      </c>
      <c r="B235" s="21" t="s">
        <v>153</v>
      </c>
      <c r="C235" s="21" t="s">
        <v>4531</v>
      </c>
      <c r="D235" s="21" t="s">
        <v>2004</v>
      </c>
      <c r="E235" s="21" t="s">
        <v>3370</v>
      </c>
      <c r="F235" s="21" t="s">
        <v>4531</v>
      </c>
      <c r="G235" s="21" t="s">
        <v>2006</v>
      </c>
      <c r="H235" s="21" t="s">
        <v>2006</v>
      </c>
      <c r="I235" s="21" t="s">
        <v>800</v>
      </c>
      <c r="J235" s="444"/>
    </row>
    <row r="236" spans="1:11" ht="15" customHeight="1">
      <c r="A236" s="39"/>
      <c r="F236" s="439"/>
    </row>
    <row r="237" spans="1:11" ht="15" customHeight="1">
      <c r="A237" s="489" t="s">
        <v>4758</v>
      </c>
      <c r="B237" s="490"/>
    </row>
    <row r="238" spans="1:11" ht="15" customHeight="1">
      <c r="A238" s="290" t="s">
        <v>2686</v>
      </c>
      <c r="B238" s="290" t="s">
        <v>2687</v>
      </c>
      <c r="C238" s="290" t="s">
        <v>2688</v>
      </c>
      <c r="D238" s="290" t="s">
        <v>2689</v>
      </c>
      <c r="E238" s="290" t="s">
        <v>2690</v>
      </c>
      <c r="F238" s="290" t="s">
        <v>2691</v>
      </c>
      <c r="G238" s="290" t="s">
        <v>2692</v>
      </c>
      <c r="H238" s="290" t="s">
        <v>40</v>
      </c>
      <c r="I238" s="443" t="s">
        <v>2450</v>
      </c>
      <c r="J238" s="221" t="s">
        <v>4701</v>
      </c>
    </row>
    <row r="239" spans="1:11" ht="15" customHeight="1">
      <c r="A239" s="25" t="s">
        <v>3363</v>
      </c>
      <c r="B239" s="25" t="s">
        <v>1657</v>
      </c>
      <c r="C239" s="25" t="s">
        <v>762</v>
      </c>
      <c r="D239" s="25" t="s">
        <v>141</v>
      </c>
      <c r="E239" s="25" t="s">
        <v>4906</v>
      </c>
      <c r="F239" s="25" t="s">
        <v>4907</v>
      </c>
      <c r="G239" s="25" t="s">
        <v>153</v>
      </c>
      <c r="H239" s="25" t="s">
        <v>733</v>
      </c>
      <c r="I239" s="389" t="s">
        <v>37</v>
      </c>
      <c r="J239" t="s">
        <v>4910</v>
      </c>
    </row>
    <row r="240" spans="1:11" ht="15" customHeight="1">
      <c r="A240" s="26" t="s">
        <v>2005</v>
      </c>
      <c r="B240" s="26" t="s">
        <v>3376</v>
      </c>
      <c r="C240" s="26" t="s">
        <v>790</v>
      </c>
      <c r="D240" s="26" t="s">
        <v>9</v>
      </c>
      <c r="E240" s="26" t="s">
        <v>3381</v>
      </c>
      <c r="F240" s="26" t="s">
        <v>1662</v>
      </c>
      <c r="G240" s="26" t="s">
        <v>1656</v>
      </c>
      <c r="H240" s="26" t="s">
        <v>141</v>
      </c>
      <c r="I240" s="458" t="s">
        <v>4576</v>
      </c>
    </row>
    <row r="241" spans="1:9" ht="15" customHeight="1">
      <c r="A241" s="21" t="s">
        <v>3373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3371</v>
      </c>
      <c r="H241" s="21" t="s">
        <v>1644</v>
      </c>
      <c r="I241" s="444"/>
    </row>
    <row r="242" spans="1:9" ht="15" customHeight="1"/>
    <row r="243" spans="1:9" ht="15" customHeight="1">
      <c r="A243" s="478" t="s">
        <v>4546</v>
      </c>
      <c r="F243" s="18"/>
    </row>
    <row r="244" spans="1:9" ht="15" customHeight="1">
      <c r="A244" s="24" t="s">
        <v>4759</v>
      </c>
    </row>
    <row r="245" spans="1:9" ht="15" customHeight="1">
      <c r="A245" s="25" t="s">
        <v>3364</v>
      </c>
      <c r="B245" s="443" t="s">
        <v>2450</v>
      </c>
      <c r="C245" s="221" t="s">
        <v>4702</v>
      </c>
    </row>
    <row r="246" spans="1:9" ht="15" customHeight="1">
      <c r="A246" s="26" t="s">
        <v>2155</v>
      </c>
      <c r="B246" s="389" t="s">
        <v>37</v>
      </c>
      <c r="C246" t="s">
        <v>4912</v>
      </c>
      <c r="F246" s="439"/>
    </row>
    <row r="247" spans="1:9" ht="15" customHeight="1">
      <c r="A247" s="21" t="s">
        <v>153</v>
      </c>
      <c r="B247" s="458" t="s">
        <v>4590</v>
      </c>
    </row>
    <row r="248" spans="1:9" ht="15" customHeight="1">
      <c r="B248" s="444"/>
      <c r="F248" s="18"/>
    </row>
    <row r="249" spans="1:9" ht="15" customHeight="1">
      <c r="A249" s="24" t="s">
        <v>4760</v>
      </c>
    </row>
    <row r="250" spans="1:9" ht="15" customHeight="1">
      <c r="A250" s="25" t="s">
        <v>796</v>
      </c>
      <c r="B250" s="443" t="s">
        <v>2450</v>
      </c>
      <c r="C250" s="221" t="s">
        <v>4702</v>
      </c>
    </row>
    <row r="251" spans="1:9" ht="15" customHeight="1">
      <c r="A251" s="26" t="s">
        <v>3375</v>
      </c>
      <c r="B251" s="389" t="s">
        <v>37</v>
      </c>
      <c r="C251" t="s">
        <v>4913</v>
      </c>
      <c r="F251" s="439"/>
    </row>
    <row r="252" spans="1:9" ht="15" customHeight="1">
      <c r="A252" s="21" t="s">
        <v>790</v>
      </c>
      <c r="B252" s="458" t="s">
        <v>4592</v>
      </c>
      <c r="D252" t="s">
        <v>4719</v>
      </c>
    </row>
    <row r="253" spans="1:9" ht="15" customHeight="1">
      <c r="B253" s="444"/>
      <c r="F253" s="18"/>
    </row>
    <row r="254" spans="1:9" ht="15" customHeight="1">
      <c r="A254" s="24" t="s">
        <v>4761</v>
      </c>
    </row>
    <row r="255" spans="1:9" ht="15" customHeight="1">
      <c r="A255" s="25" t="s">
        <v>2051</v>
      </c>
      <c r="B255" s="443" t="s">
        <v>2450</v>
      </c>
      <c r="C255" s="221" t="s">
        <v>4914</v>
      </c>
      <c r="D255" t="s">
        <v>4719</v>
      </c>
    </row>
    <row r="256" spans="1:9" ht="15" customHeight="1">
      <c r="A256" s="26" t="s">
        <v>733</v>
      </c>
      <c r="B256" s="389" t="s">
        <v>37</v>
      </c>
      <c r="C256" t="s">
        <v>4915</v>
      </c>
      <c r="F256" s="439"/>
    </row>
    <row r="257" spans="1:6" ht="15" customHeight="1">
      <c r="A257" s="21" t="s">
        <v>3371</v>
      </c>
      <c r="B257" s="458" t="s">
        <v>4733</v>
      </c>
      <c r="F257" s="439"/>
    </row>
    <row r="258" spans="1:6" ht="15" customHeight="1">
      <c r="A258" s="21" t="s">
        <v>762</v>
      </c>
      <c r="B258" s="443"/>
      <c r="F258" s="439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4882</v>
      </c>
    </row>
    <row r="262" spans="1:6" ht="15" customHeight="1">
      <c r="A262" s="25" t="s">
        <v>2001</v>
      </c>
      <c r="B262" s="443" t="s">
        <v>2450</v>
      </c>
      <c r="C262" s="221" t="s">
        <v>4705</v>
      </c>
    </row>
    <row r="263" spans="1:6" ht="15" customHeight="1">
      <c r="A263" s="26" t="s">
        <v>153</v>
      </c>
      <c r="B263" s="389" t="s">
        <v>37</v>
      </c>
      <c r="C263" t="s">
        <v>4916</v>
      </c>
      <c r="D263" t="s">
        <v>4719</v>
      </c>
    </row>
    <row r="264" spans="1:6" ht="15" customHeight="1">
      <c r="A264" s="21" t="s">
        <v>143</v>
      </c>
      <c r="B264" s="458" t="s">
        <v>4734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4883</v>
      </c>
    </row>
    <row r="268" spans="1:6" ht="15" customHeight="1">
      <c r="A268" s="25" t="s">
        <v>1652</v>
      </c>
      <c r="B268" s="443" t="s">
        <v>2450</v>
      </c>
      <c r="C268" s="221" t="s">
        <v>4917</v>
      </c>
    </row>
    <row r="269" spans="1:6" ht="15" customHeight="1">
      <c r="A269" s="26" t="s">
        <v>153</v>
      </c>
      <c r="B269" s="389" t="s">
        <v>37</v>
      </c>
      <c r="C269" t="s">
        <v>4918</v>
      </c>
      <c r="F269" s="439"/>
    </row>
    <row r="270" spans="1:6" ht="15" customHeight="1">
      <c r="A270" s="26" t="s">
        <v>31</v>
      </c>
      <c r="B270" s="458" t="s">
        <v>4735</v>
      </c>
    </row>
    <row r="271" spans="1:6" ht="15" customHeight="1">
      <c r="B271" s="444"/>
      <c r="D271" t="s">
        <v>4719</v>
      </c>
      <c r="F271" s="18"/>
    </row>
    <row r="272" spans="1:6" ht="15" customHeight="1">
      <c r="A272" s="24" t="s">
        <v>4884</v>
      </c>
      <c r="D272" t="s">
        <v>4719</v>
      </c>
    </row>
    <row r="273" spans="1:8" ht="15" customHeight="1">
      <c r="A273" s="25" t="s">
        <v>753</v>
      </c>
      <c r="B273" s="443" t="s">
        <v>2450</v>
      </c>
      <c r="C273" s="221" t="s">
        <v>4919</v>
      </c>
    </row>
    <row r="274" spans="1:8" ht="15" customHeight="1">
      <c r="A274" s="26" t="s">
        <v>3393</v>
      </c>
      <c r="B274" s="389" t="s">
        <v>37</v>
      </c>
      <c r="C274" t="s">
        <v>4920</v>
      </c>
      <c r="F274" s="439"/>
    </row>
    <row r="275" spans="1:8" ht="15" customHeight="1">
      <c r="A275" s="26" t="s">
        <v>3369</v>
      </c>
      <c r="B275" s="458" t="s">
        <v>4774</v>
      </c>
      <c r="F275" s="439"/>
    </row>
    <row r="276" spans="1:8" ht="15" customHeight="1">
      <c r="A276" s="26" t="s">
        <v>3378</v>
      </c>
      <c r="B276" s="443"/>
      <c r="F276" s="439"/>
    </row>
    <row r="277" spans="1:8" ht="15" customHeight="1">
      <c r="A277" s="26" t="s">
        <v>771</v>
      </c>
      <c r="E277" t="s">
        <v>4719</v>
      </c>
    </row>
    <row r="278" spans="1:8" ht="15" customHeight="1">
      <c r="B278" s="1"/>
      <c r="F278" s="18"/>
    </row>
    <row r="279" spans="1:8" ht="15" customHeight="1">
      <c r="A279" s="24" t="s">
        <v>4885</v>
      </c>
    </row>
    <row r="280" spans="1:8" ht="15" customHeight="1">
      <c r="A280" s="25" t="s">
        <v>2022</v>
      </c>
      <c r="B280" s="443" t="s">
        <v>2450</v>
      </c>
      <c r="C280" s="221" t="s">
        <v>4702</v>
      </c>
    </row>
    <row r="281" spans="1:8" ht="15" customHeight="1">
      <c r="A281" s="26" t="s">
        <v>746</v>
      </c>
      <c r="B281" s="389" t="s">
        <v>37</v>
      </c>
      <c r="C281" t="s">
        <v>4921</v>
      </c>
      <c r="F281" s="439"/>
    </row>
    <row r="282" spans="1:8" ht="15" customHeight="1">
      <c r="A282" s="21" t="s">
        <v>771</v>
      </c>
      <c r="B282" s="458" t="s">
        <v>4775</v>
      </c>
    </row>
    <row r="283" spans="1:8" ht="15" customHeight="1">
      <c r="B283" s="444"/>
      <c r="F283" s="18"/>
    </row>
    <row r="284" spans="1:8" ht="15" customHeight="1">
      <c r="A284" s="24" t="s">
        <v>4886</v>
      </c>
      <c r="F284" s="439"/>
    </row>
    <row r="285" spans="1:8" ht="15" customHeight="1">
      <c r="A285" s="290" t="s">
        <v>2686</v>
      </c>
      <c r="B285" s="290" t="s">
        <v>2687</v>
      </c>
      <c r="C285" s="290" t="s">
        <v>2688</v>
      </c>
      <c r="D285" s="290" t="s">
        <v>2689</v>
      </c>
      <c r="E285" s="290" t="s">
        <v>2690</v>
      </c>
      <c r="F285" s="290" t="s">
        <v>40</v>
      </c>
      <c r="G285" s="443" t="s">
        <v>2450</v>
      </c>
      <c r="H285" s="221" t="s">
        <v>4943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4531</v>
      </c>
      <c r="F286" s="25" t="s">
        <v>1659</v>
      </c>
      <c r="G286" s="389" t="s">
        <v>37</v>
      </c>
      <c r="H286" t="s">
        <v>4944</v>
      </c>
    </row>
    <row r="287" spans="1:8" ht="15" customHeight="1">
      <c r="A287" s="26" t="s">
        <v>4531</v>
      </c>
      <c r="B287" s="26" t="s">
        <v>4531</v>
      </c>
      <c r="C287" s="26" t="s">
        <v>4531</v>
      </c>
      <c r="D287" s="26" t="s">
        <v>755</v>
      </c>
      <c r="E287" s="26" t="s">
        <v>4531</v>
      </c>
      <c r="F287" s="26" t="s">
        <v>23</v>
      </c>
      <c r="G287" s="458" t="s">
        <v>4776</v>
      </c>
    </row>
    <row r="288" spans="1:8" ht="15" customHeight="1">
      <c r="A288" s="21" t="s">
        <v>4531</v>
      </c>
      <c r="B288" s="21" t="s">
        <v>4531</v>
      </c>
      <c r="C288" s="21" t="s">
        <v>4531</v>
      </c>
      <c r="D288" s="21" t="s">
        <v>13</v>
      </c>
      <c r="E288" s="21" t="s">
        <v>4531</v>
      </c>
      <c r="F288" s="21" t="s">
        <v>755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4762</v>
      </c>
      <c r="B291" s="490"/>
    </row>
    <row r="292" spans="1:9" ht="15" customHeight="1">
      <c r="A292" s="25" t="s">
        <v>3368</v>
      </c>
      <c r="B292" s="443" t="s">
        <v>2450</v>
      </c>
      <c r="C292" s="221" t="s">
        <v>4702</v>
      </c>
    </row>
    <row r="293" spans="1:9" ht="15" customHeight="1">
      <c r="A293" s="26" t="s">
        <v>3379</v>
      </c>
      <c r="B293" s="389" t="s">
        <v>37</v>
      </c>
      <c r="C293" t="s">
        <v>4953</v>
      </c>
    </row>
    <row r="294" spans="1:9" ht="15" customHeight="1">
      <c r="A294" s="21" t="s">
        <v>3377</v>
      </c>
      <c r="B294" s="458" t="s">
        <v>4777</v>
      </c>
      <c r="F294" s="439"/>
    </row>
    <row r="295" spans="1:9" ht="15" customHeight="1">
      <c r="B295" s="444"/>
    </row>
    <row r="296" spans="1:9" ht="15" customHeight="1">
      <c r="A296" s="478" t="s">
        <v>4737</v>
      </c>
      <c r="F296" s="18"/>
    </row>
    <row r="297" spans="1:9" ht="15" customHeight="1">
      <c r="A297" s="24" t="s">
        <v>4763</v>
      </c>
      <c r="F297" s="439"/>
    </row>
    <row r="298" spans="1:9" ht="15" customHeight="1">
      <c r="A298" s="290" t="s">
        <v>2686</v>
      </c>
      <c r="B298" s="290" t="s">
        <v>2687</v>
      </c>
      <c r="C298" s="290" t="s">
        <v>2688</v>
      </c>
      <c r="D298" s="290" t="s">
        <v>2689</v>
      </c>
      <c r="E298" s="290" t="s">
        <v>2690</v>
      </c>
      <c r="F298" s="290" t="s">
        <v>40</v>
      </c>
      <c r="G298" s="443" t="s">
        <v>2450</v>
      </c>
      <c r="H298" s="221" t="s">
        <v>4984</v>
      </c>
      <c r="I298" t="s">
        <v>4719</v>
      </c>
    </row>
    <row r="299" spans="1:9" ht="15" customHeight="1">
      <c r="A299" s="25" t="s">
        <v>1644</v>
      </c>
      <c r="B299" s="25" t="s">
        <v>2025</v>
      </c>
      <c r="C299" s="25" t="s">
        <v>2025</v>
      </c>
      <c r="D299" s="25" t="s">
        <v>3369</v>
      </c>
      <c r="E299" s="25" t="s">
        <v>1644</v>
      </c>
      <c r="F299" s="25" t="s">
        <v>2025</v>
      </c>
      <c r="G299" s="389" t="s">
        <v>37</v>
      </c>
      <c r="H299" t="s">
        <v>4985</v>
      </c>
    </row>
    <row r="300" spans="1:9" ht="15" customHeight="1">
      <c r="A300" s="26" t="s">
        <v>734</v>
      </c>
      <c r="B300" s="26" t="s">
        <v>2001</v>
      </c>
      <c r="C300" s="26" t="s">
        <v>749</v>
      </c>
      <c r="D300" s="26" t="s">
        <v>2025</v>
      </c>
      <c r="E300" s="26" t="s">
        <v>734</v>
      </c>
      <c r="F300" s="26" t="s">
        <v>2001</v>
      </c>
      <c r="G300" s="458" t="s">
        <v>4778</v>
      </c>
      <c r="H300" t="s">
        <v>4719</v>
      </c>
    </row>
    <row r="301" spans="1:9" ht="15" customHeight="1">
      <c r="A301" s="21" t="s">
        <v>1659</v>
      </c>
      <c r="B301" s="21" t="s">
        <v>2022</v>
      </c>
      <c r="C301" s="21" t="s">
        <v>2001</v>
      </c>
      <c r="D301" s="21" t="s">
        <v>746</v>
      </c>
      <c r="E301" s="26" t="s">
        <v>2028</v>
      </c>
      <c r="F301" s="21" t="s">
        <v>800</v>
      </c>
      <c r="G301" s="444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4861</v>
      </c>
    </row>
    <row r="306" spans="1:6" ht="15" customHeight="1">
      <c r="A306" s="25" t="s">
        <v>2025</v>
      </c>
      <c r="B306" s="443" t="s">
        <v>2450</v>
      </c>
      <c r="C306" s="221" t="s">
        <v>4702</v>
      </c>
      <c r="F306" s="439"/>
    </row>
    <row r="307" spans="1:6" ht="15" customHeight="1">
      <c r="A307" s="26" t="s">
        <v>2001</v>
      </c>
      <c r="B307" s="389" t="s">
        <v>37</v>
      </c>
      <c r="C307" t="s">
        <v>4986</v>
      </c>
    </row>
    <row r="308" spans="1:6" ht="15" customHeight="1">
      <c r="A308" s="21" t="s">
        <v>771</v>
      </c>
      <c r="B308" s="458" t="s">
        <v>4781</v>
      </c>
      <c r="F308" s="18"/>
    </row>
    <row r="309" spans="1:6" ht="15" customHeight="1">
      <c r="B309" s="444"/>
    </row>
    <row r="310" spans="1:6" ht="15" customHeight="1">
      <c r="A310" s="24" t="s">
        <v>4862</v>
      </c>
    </row>
    <row r="311" spans="1:6" ht="15" customHeight="1">
      <c r="A311" s="25" t="s">
        <v>1656</v>
      </c>
      <c r="B311" s="443" t="s">
        <v>2450</v>
      </c>
      <c r="C311" s="221" t="s">
        <v>4702</v>
      </c>
      <c r="F311" s="439"/>
    </row>
    <row r="312" spans="1:6" ht="15" customHeight="1">
      <c r="A312" s="26" t="s">
        <v>790</v>
      </c>
      <c r="B312" s="389" t="s">
        <v>37</v>
      </c>
      <c r="C312" t="s">
        <v>4987</v>
      </c>
    </row>
    <row r="313" spans="1:6" ht="15" customHeight="1">
      <c r="A313" s="21" t="s">
        <v>1652</v>
      </c>
      <c r="B313" s="458" t="s">
        <v>4787</v>
      </c>
      <c r="F313" s="18"/>
    </row>
    <row r="314" spans="1:6" ht="15" customHeight="1">
      <c r="B314" s="444"/>
    </row>
    <row r="315" spans="1:6" ht="15" customHeight="1">
      <c r="A315" s="489" t="s">
        <v>4863</v>
      </c>
      <c r="B315" s="490"/>
    </row>
    <row r="316" spans="1:6" ht="15" customHeight="1">
      <c r="A316" s="25" t="s">
        <v>3371</v>
      </c>
      <c r="B316" s="443" t="s">
        <v>2450</v>
      </c>
      <c r="C316" s="221" t="s">
        <v>4702</v>
      </c>
      <c r="F316" s="439"/>
    </row>
    <row r="317" spans="1:6" ht="15" customHeight="1">
      <c r="A317" s="26" t="s">
        <v>762</v>
      </c>
      <c r="B317" s="389" t="s">
        <v>37</v>
      </c>
      <c r="C317" t="s">
        <v>4988</v>
      </c>
    </row>
    <row r="318" spans="1:6" ht="15" customHeight="1">
      <c r="A318" s="21" t="s">
        <v>1659</v>
      </c>
      <c r="B318" s="458" t="s">
        <v>4809</v>
      </c>
      <c r="F318" s="18"/>
    </row>
    <row r="319" spans="1:6" ht="15" customHeight="1">
      <c r="B319" s="444"/>
    </row>
    <row r="320" spans="1:6" ht="15" customHeight="1">
      <c r="A320" s="489" t="s">
        <v>4864</v>
      </c>
      <c r="B320" s="490"/>
    </row>
    <row r="321" spans="1:10" ht="15" customHeight="1">
      <c r="A321" s="25" t="s">
        <v>3379</v>
      </c>
      <c r="B321" s="443" t="s">
        <v>2450</v>
      </c>
      <c r="C321" s="221" t="s">
        <v>4702</v>
      </c>
      <c r="F321" s="439"/>
    </row>
    <row r="322" spans="1:10" ht="15" customHeight="1">
      <c r="A322" s="26" t="s">
        <v>2021</v>
      </c>
      <c r="B322" s="389" t="s">
        <v>37</v>
      </c>
      <c r="C322" t="s">
        <v>4989</v>
      </c>
    </row>
    <row r="323" spans="1:10" ht="15" customHeight="1">
      <c r="A323" s="21" t="s">
        <v>3366</v>
      </c>
      <c r="B323" s="458" t="s">
        <v>4811</v>
      </c>
      <c r="F323" s="18"/>
    </row>
    <row r="324" spans="1:10" ht="15" customHeight="1">
      <c r="B324" s="444"/>
    </row>
    <row r="325" spans="1:10" ht="15" customHeight="1">
      <c r="A325" s="489" t="s">
        <v>4865</v>
      </c>
      <c r="B325" s="490"/>
    </row>
    <row r="326" spans="1:10" ht="15" customHeight="1">
      <c r="A326" s="25" t="s">
        <v>1653</v>
      </c>
      <c r="B326" s="443" t="s">
        <v>2450</v>
      </c>
      <c r="C326" s="221" t="s">
        <v>4702</v>
      </c>
      <c r="F326" s="439"/>
    </row>
    <row r="327" spans="1:10" ht="15" customHeight="1">
      <c r="A327" s="26" t="s">
        <v>27</v>
      </c>
      <c r="B327" s="389" t="s">
        <v>37</v>
      </c>
      <c r="C327" t="s">
        <v>4990</v>
      </c>
    </row>
    <row r="328" spans="1:10" ht="15" customHeight="1">
      <c r="A328" s="21" t="s">
        <v>771</v>
      </c>
      <c r="B328" s="458" t="s">
        <v>4813</v>
      </c>
      <c r="F328" s="18"/>
    </row>
    <row r="329" spans="1:10" ht="15" customHeight="1">
      <c r="B329" s="444"/>
    </row>
    <row r="330" spans="1:10" ht="15" customHeight="1">
      <c r="A330" s="489" t="s">
        <v>4866</v>
      </c>
      <c r="B330" s="490"/>
    </row>
    <row r="331" spans="1:10" ht="15" customHeight="1">
      <c r="A331" s="290" t="s">
        <v>2686</v>
      </c>
      <c r="B331" s="290" t="s">
        <v>2687</v>
      </c>
      <c r="C331" s="290" t="s">
        <v>2688</v>
      </c>
      <c r="D331" s="290" t="s">
        <v>2689</v>
      </c>
      <c r="E331" s="290" t="s">
        <v>2690</v>
      </c>
      <c r="F331" s="290" t="s">
        <v>2691</v>
      </c>
      <c r="G331" s="290" t="s">
        <v>2692</v>
      </c>
      <c r="H331" s="290" t="s">
        <v>40</v>
      </c>
      <c r="I331" s="443" t="s">
        <v>2450</v>
      </c>
      <c r="J331" s="221" t="s">
        <v>4701</v>
      </c>
    </row>
    <row r="332" spans="1:10" ht="15" customHeight="1">
      <c r="A332" s="25" t="s">
        <v>3366</v>
      </c>
      <c r="B332" s="25" t="s">
        <v>162</v>
      </c>
      <c r="C332" s="25" t="s">
        <v>778</v>
      </c>
      <c r="D332" s="25" t="s">
        <v>733</v>
      </c>
      <c r="E332" s="25" t="s">
        <v>3367</v>
      </c>
      <c r="F332" s="25" t="s">
        <v>733</v>
      </c>
      <c r="G332" s="25" t="s">
        <v>3381</v>
      </c>
      <c r="H332" s="25" t="s">
        <v>778</v>
      </c>
      <c r="I332" s="389" t="s">
        <v>2006</v>
      </c>
      <c r="J332" t="s">
        <v>4991</v>
      </c>
    </row>
    <row r="333" spans="1:10" ht="15" customHeight="1">
      <c r="A333" s="26" t="s">
        <v>749</v>
      </c>
      <c r="B333" s="26" t="s">
        <v>3381</v>
      </c>
      <c r="C333" s="26" t="s">
        <v>779</v>
      </c>
      <c r="D333" s="26" t="s">
        <v>3364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58" t="s">
        <v>4122</v>
      </c>
    </row>
    <row r="334" spans="1:10" ht="15" customHeight="1">
      <c r="A334" s="21" t="s">
        <v>154</v>
      </c>
      <c r="B334" s="21" t="s">
        <v>3393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3375</v>
      </c>
      <c r="H334" s="21" t="s">
        <v>11</v>
      </c>
      <c r="I334" s="444"/>
    </row>
    <row r="335" spans="1:10" ht="15" customHeight="1"/>
    <row r="336" spans="1:10" ht="15" customHeight="1">
      <c r="A336" s="478" t="s">
        <v>4856</v>
      </c>
      <c r="F336" s="439"/>
    </row>
    <row r="337" spans="1:6" ht="15" customHeight="1">
      <c r="A337" s="24" t="s">
        <v>4867</v>
      </c>
    </row>
    <row r="338" spans="1:6" ht="15" customHeight="1">
      <c r="A338" s="25" t="s">
        <v>3391</v>
      </c>
      <c r="B338" s="443" t="s">
        <v>2450</v>
      </c>
      <c r="C338" t="s">
        <v>5008</v>
      </c>
      <c r="F338" s="18"/>
    </row>
    <row r="339" spans="1:6" ht="15" customHeight="1">
      <c r="A339" s="26" t="s">
        <v>5030</v>
      </c>
      <c r="B339" s="389" t="s">
        <v>2006</v>
      </c>
      <c r="C339" t="s">
        <v>5009</v>
      </c>
    </row>
    <row r="340" spans="1:6" ht="15" customHeight="1">
      <c r="A340" s="21" t="s">
        <v>5030</v>
      </c>
      <c r="B340" s="458" t="s">
        <v>4549</v>
      </c>
    </row>
    <row r="341" spans="1:6" ht="15" customHeight="1">
      <c r="A341" s="39"/>
      <c r="B341" s="444"/>
      <c r="F341" s="439"/>
    </row>
    <row r="342" spans="1:6" ht="15" customHeight="1">
      <c r="A342" s="24" t="s">
        <v>4868</v>
      </c>
    </row>
    <row r="343" spans="1:6" ht="15" customHeight="1">
      <c r="A343" s="25" t="s">
        <v>3391</v>
      </c>
      <c r="B343" s="443" t="s">
        <v>2450</v>
      </c>
      <c r="C343" t="s">
        <v>5008</v>
      </c>
      <c r="F343" s="18"/>
    </row>
    <row r="344" spans="1:6" ht="15" customHeight="1">
      <c r="A344" s="26" t="s">
        <v>5030</v>
      </c>
      <c r="B344" s="389" t="s">
        <v>2006</v>
      </c>
      <c r="C344" t="s">
        <v>5010</v>
      </c>
    </row>
    <row r="345" spans="1:6" ht="15" customHeight="1">
      <c r="A345" s="21" t="s">
        <v>5030</v>
      </c>
      <c r="B345" s="458" t="s">
        <v>4550</v>
      </c>
    </row>
    <row r="346" spans="1:6" ht="15" customHeight="1">
      <c r="A346" s="39"/>
      <c r="B346" s="444"/>
      <c r="F346" s="439"/>
    </row>
    <row r="347" spans="1:6" ht="15" customHeight="1">
      <c r="A347" s="24" t="s">
        <v>4869</v>
      </c>
    </row>
    <row r="348" spans="1:6" ht="15" customHeight="1">
      <c r="A348" s="25" t="s">
        <v>2155</v>
      </c>
      <c r="B348" s="443" t="s">
        <v>2450</v>
      </c>
      <c r="C348" s="221" t="s">
        <v>4917</v>
      </c>
      <c r="F348" s="18"/>
    </row>
    <row r="349" spans="1:6" ht="15" customHeight="1">
      <c r="A349" s="26" t="s">
        <v>763</v>
      </c>
      <c r="B349" s="389" t="s">
        <v>2006</v>
      </c>
      <c r="C349" t="s">
        <v>5014</v>
      </c>
    </row>
    <row r="350" spans="1:6" ht="15" customHeight="1">
      <c r="A350" s="26" t="s">
        <v>753</v>
      </c>
      <c r="B350" s="458" t="s">
        <v>4551</v>
      </c>
    </row>
    <row r="351" spans="1:6" ht="15" customHeight="1">
      <c r="A351" s="39"/>
      <c r="B351" s="444"/>
      <c r="F351" s="439"/>
    </row>
    <row r="352" spans="1:6" ht="15" customHeight="1">
      <c r="A352" s="24" t="s">
        <v>4870</v>
      </c>
    </row>
    <row r="353" spans="1:6" ht="15" customHeight="1">
      <c r="A353" s="25" t="s">
        <v>2016</v>
      </c>
      <c r="B353" s="443" t="s">
        <v>2450</v>
      </c>
      <c r="C353" s="221" t="s">
        <v>4702</v>
      </c>
      <c r="F353" s="18"/>
    </row>
    <row r="354" spans="1:6" ht="15" customHeight="1">
      <c r="A354" s="26" t="s">
        <v>1643</v>
      </c>
      <c r="B354" s="389" t="s">
        <v>2006</v>
      </c>
      <c r="C354" t="s">
        <v>5017</v>
      </c>
    </row>
    <row r="355" spans="1:6" ht="15" customHeight="1">
      <c r="A355" s="21" t="s">
        <v>778</v>
      </c>
      <c r="B355" s="458" t="s">
        <v>4555</v>
      </c>
    </row>
    <row r="356" spans="1:6" ht="15" customHeight="1">
      <c r="A356" s="39"/>
      <c r="B356" s="444"/>
      <c r="F356" s="439"/>
    </row>
    <row r="357" spans="1:6" ht="15" customHeight="1">
      <c r="A357" s="24" t="s">
        <v>4871</v>
      </c>
    </row>
    <row r="358" spans="1:6" ht="15" customHeight="1">
      <c r="A358" s="25" t="s">
        <v>2050</v>
      </c>
      <c r="B358" s="443" t="s">
        <v>2450</v>
      </c>
      <c r="C358" s="221" t="s">
        <v>4702</v>
      </c>
      <c r="F358" s="18"/>
    </row>
    <row r="359" spans="1:6" ht="15" customHeight="1">
      <c r="A359" s="26" t="s">
        <v>2009</v>
      </c>
      <c r="B359" s="389" t="s">
        <v>2006</v>
      </c>
      <c r="C359" t="s">
        <v>5018</v>
      </c>
    </row>
    <row r="360" spans="1:6" ht="15" customHeight="1">
      <c r="A360" s="21" t="s">
        <v>2024</v>
      </c>
      <c r="B360" s="458" t="s">
        <v>4557</v>
      </c>
    </row>
    <row r="361" spans="1:6" ht="15" customHeight="1">
      <c r="A361" s="39"/>
      <c r="B361" s="444"/>
      <c r="F361" s="439"/>
    </row>
    <row r="362" spans="1:6" ht="15" customHeight="1">
      <c r="A362" s="489" t="s">
        <v>4872</v>
      </c>
      <c r="B362" s="490"/>
    </row>
    <row r="363" spans="1:6" ht="15" customHeight="1">
      <c r="A363" s="25" t="s">
        <v>3379</v>
      </c>
      <c r="B363" s="443" t="s">
        <v>2450</v>
      </c>
      <c r="C363" s="221" t="s">
        <v>4702</v>
      </c>
      <c r="F363" s="18"/>
    </row>
    <row r="364" spans="1:6" ht="15" customHeight="1">
      <c r="A364" s="26" t="s">
        <v>757</v>
      </c>
      <c r="B364" s="389" t="s">
        <v>2006</v>
      </c>
      <c r="C364" t="s">
        <v>5029</v>
      </c>
    </row>
    <row r="365" spans="1:6" ht="15" customHeight="1">
      <c r="A365" s="21" t="s">
        <v>3395</v>
      </c>
      <c r="B365" s="458" t="s">
        <v>4559</v>
      </c>
    </row>
    <row r="366" spans="1:6" ht="15" customHeight="1">
      <c r="A366" s="39"/>
      <c r="B366" s="444"/>
      <c r="F366" s="439"/>
    </row>
    <row r="367" spans="1:6" ht="15" customHeight="1">
      <c r="A367" s="489" t="s">
        <v>4873</v>
      </c>
      <c r="B367" s="490"/>
    </row>
    <row r="368" spans="1:6" ht="15" customHeight="1">
      <c r="A368" s="25" t="s">
        <v>3379</v>
      </c>
      <c r="B368" s="443" t="s">
        <v>2450</v>
      </c>
      <c r="C368" s="221" t="s">
        <v>4702</v>
      </c>
      <c r="F368" s="18"/>
    </row>
    <row r="369" spans="1:9" ht="15" customHeight="1">
      <c r="A369" s="26" t="s">
        <v>1653</v>
      </c>
      <c r="B369" s="389" t="s">
        <v>2006</v>
      </c>
      <c r="C369" t="s">
        <v>5031</v>
      </c>
    </row>
    <row r="370" spans="1:9" ht="15" customHeight="1">
      <c r="A370" s="21" t="s">
        <v>3377</v>
      </c>
      <c r="B370" s="458" t="s">
        <v>4565</v>
      </c>
    </row>
    <row r="371" spans="1:9" ht="15" customHeight="1">
      <c r="A371" s="39"/>
      <c r="B371" s="444"/>
      <c r="F371" s="439"/>
    </row>
    <row r="372" spans="1:9" ht="15" customHeight="1">
      <c r="A372" s="478" t="s">
        <v>4857</v>
      </c>
    </row>
    <row r="373" spans="1:9" ht="15" customHeight="1">
      <c r="A373" s="24" t="s">
        <v>4874</v>
      </c>
      <c r="F373" s="18"/>
    </row>
    <row r="374" spans="1:9" ht="15" customHeight="1">
      <c r="A374" s="290" t="s">
        <v>2686</v>
      </c>
      <c r="B374" s="290" t="s">
        <v>2687</v>
      </c>
      <c r="C374" s="290" t="s">
        <v>2688</v>
      </c>
      <c r="D374" s="290" t="s">
        <v>2689</v>
      </c>
      <c r="E374" s="290" t="s">
        <v>2690</v>
      </c>
      <c r="F374" s="290" t="s">
        <v>2691</v>
      </c>
      <c r="G374" s="290" t="s">
        <v>40</v>
      </c>
      <c r="H374" s="443" t="s">
        <v>2450</v>
      </c>
      <c r="I374" s="221" t="s">
        <v>5061</v>
      </c>
    </row>
    <row r="375" spans="1:9" ht="15" customHeight="1">
      <c r="A375" s="25" t="s">
        <v>5030</v>
      </c>
      <c r="B375" s="25" t="s">
        <v>755</v>
      </c>
      <c r="C375" s="25" t="s">
        <v>5030</v>
      </c>
      <c r="D375" s="25" t="s">
        <v>23</v>
      </c>
      <c r="E375" s="25" t="s">
        <v>5030</v>
      </c>
      <c r="F375" s="25" t="s">
        <v>23</v>
      </c>
      <c r="G375" s="25" t="s">
        <v>2001</v>
      </c>
      <c r="H375" s="389" t="s">
        <v>2006</v>
      </c>
      <c r="I375" t="s">
        <v>5062</v>
      </c>
    </row>
    <row r="376" spans="1:9" ht="15" customHeight="1">
      <c r="A376" s="26" t="s">
        <v>5030</v>
      </c>
      <c r="B376" s="26" t="s">
        <v>23</v>
      </c>
      <c r="C376" s="26" t="s">
        <v>5030</v>
      </c>
      <c r="D376" s="26" t="s">
        <v>5030</v>
      </c>
      <c r="E376" s="26" t="s">
        <v>5030</v>
      </c>
      <c r="F376" s="26" t="s">
        <v>5030</v>
      </c>
      <c r="G376" s="25" t="s">
        <v>762</v>
      </c>
      <c r="H376" s="458" t="s">
        <v>4576</v>
      </c>
    </row>
    <row r="377" spans="1:9" ht="15" customHeight="1">
      <c r="A377" s="21" t="s">
        <v>5030</v>
      </c>
      <c r="B377" s="21" t="s">
        <v>5030</v>
      </c>
      <c r="C377" s="21" t="s">
        <v>5030</v>
      </c>
      <c r="D377" s="21" t="s">
        <v>5030</v>
      </c>
      <c r="E377" s="21" t="s">
        <v>5030</v>
      </c>
      <c r="F377" s="21" t="s">
        <v>5030</v>
      </c>
      <c r="G377" s="21" t="s">
        <v>1652</v>
      </c>
      <c r="H377" s="458"/>
    </row>
    <row r="378" spans="1:9" ht="15" customHeight="1">
      <c r="F378" s="18"/>
    </row>
    <row r="379" spans="1:9" ht="15" customHeight="1">
      <c r="A379" s="24" t="s">
        <v>5046</v>
      </c>
    </row>
    <row r="380" spans="1:9" ht="15" customHeight="1">
      <c r="A380" s="25" t="s">
        <v>790</v>
      </c>
      <c r="B380" s="443" t="s">
        <v>2450</v>
      </c>
      <c r="C380" s="221" t="s">
        <v>4702</v>
      </c>
    </row>
    <row r="381" spans="1:9" ht="15" customHeight="1">
      <c r="A381" s="26" t="s">
        <v>3371</v>
      </c>
      <c r="B381" s="389" t="s">
        <v>2006</v>
      </c>
      <c r="C381" t="s">
        <v>5063</v>
      </c>
    </row>
    <row r="382" spans="1:9" ht="15" customHeight="1">
      <c r="A382" s="21" t="s">
        <v>1</v>
      </c>
      <c r="B382" s="458" t="s">
        <v>4590</v>
      </c>
    </row>
    <row r="383" spans="1:9" ht="15" customHeight="1">
      <c r="A383" s="39"/>
      <c r="B383" s="444"/>
    </row>
    <row r="384" spans="1:9" ht="15" customHeight="1">
      <c r="A384" s="24" t="s">
        <v>5047</v>
      </c>
      <c r="F384" s="18"/>
    </row>
    <row r="385" spans="1:9" ht="15" customHeight="1">
      <c r="A385" s="290" t="s">
        <v>2686</v>
      </c>
      <c r="B385" s="290" t="s">
        <v>2687</v>
      </c>
      <c r="C385" s="290" t="s">
        <v>2688</v>
      </c>
      <c r="D385" s="290" t="s">
        <v>2689</v>
      </c>
      <c r="E385" s="290" t="s">
        <v>40</v>
      </c>
      <c r="F385" s="443" t="s">
        <v>2450</v>
      </c>
      <c r="G385" s="221" t="s">
        <v>5064</v>
      </c>
    </row>
    <row r="386" spans="1:9" ht="15" customHeight="1">
      <c r="A386" s="25" t="s">
        <v>3394</v>
      </c>
      <c r="B386" s="25" t="s">
        <v>1643</v>
      </c>
      <c r="C386" s="25" t="s">
        <v>3377</v>
      </c>
      <c r="D386" s="25" t="s">
        <v>1</v>
      </c>
      <c r="E386" s="25" t="s">
        <v>3377</v>
      </c>
      <c r="F386" s="389" t="s">
        <v>2006</v>
      </c>
      <c r="G386" t="s">
        <v>5065</v>
      </c>
    </row>
    <row r="387" spans="1:9" ht="15" customHeight="1">
      <c r="A387" s="25" t="s">
        <v>3377</v>
      </c>
      <c r="B387" s="26" t="s">
        <v>2048</v>
      </c>
      <c r="C387" s="26" t="s">
        <v>3394</v>
      </c>
      <c r="D387" s="26" t="s">
        <v>3377</v>
      </c>
      <c r="E387" s="26" t="s">
        <v>2155</v>
      </c>
      <c r="F387" s="458" t="s">
        <v>4592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5030</v>
      </c>
      <c r="E388" s="21" t="s">
        <v>2022</v>
      </c>
      <c r="F388" s="444"/>
    </row>
    <row r="389" spans="1:9" ht="15" customHeight="1"/>
    <row r="390" spans="1:9" ht="15" customHeight="1">
      <c r="A390" s="489" t="s">
        <v>4875</v>
      </c>
      <c r="B390" s="490"/>
      <c r="F390" s="18"/>
    </row>
    <row r="391" spans="1:9" ht="15" customHeight="1">
      <c r="A391" s="290" t="s">
        <v>2686</v>
      </c>
      <c r="B391" s="290" t="s">
        <v>2687</v>
      </c>
      <c r="C391" s="290" t="s">
        <v>2688</v>
      </c>
      <c r="D391" s="290" t="s">
        <v>2689</v>
      </c>
      <c r="E391" s="290" t="s">
        <v>2690</v>
      </c>
      <c r="F391" s="290" t="s">
        <v>2691</v>
      </c>
      <c r="G391" s="290" t="s">
        <v>40</v>
      </c>
      <c r="H391" s="443" t="s">
        <v>2450</v>
      </c>
      <c r="I391" s="221" t="s">
        <v>5066</v>
      </c>
    </row>
    <row r="392" spans="1:9" ht="15" customHeight="1">
      <c r="A392" s="25" t="s">
        <v>788</v>
      </c>
      <c r="B392" s="25" t="s">
        <v>783</v>
      </c>
      <c r="C392" s="25" t="s">
        <v>3375</v>
      </c>
      <c r="D392" s="25" t="s">
        <v>3372</v>
      </c>
      <c r="E392" s="25" t="s">
        <v>3372</v>
      </c>
      <c r="F392" s="25" t="s">
        <v>15</v>
      </c>
      <c r="G392" s="25" t="s">
        <v>15</v>
      </c>
      <c r="H392" s="389" t="s">
        <v>2006</v>
      </c>
      <c r="I392" t="s">
        <v>5067</v>
      </c>
    </row>
    <row r="393" spans="1:9" ht="15" customHeight="1">
      <c r="A393" s="26" t="s">
        <v>2001</v>
      </c>
      <c r="B393" s="26" t="s">
        <v>3376</v>
      </c>
      <c r="C393" s="26" t="s">
        <v>2024</v>
      </c>
      <c r="D393" s="26" t="s">
        <v>9</v>
      </c>
      <c r="E393" s="26" t="s">
        <v>3373</v>
      </c>
      <c r="F393" s="26" t="s">
        <v>1137</v>
      </c>
      <c r="G393" s="26" t="s">
        <v>9</v>
      </c>
      <c r="H393" s="458" t="s">
        <v>4733</v>
      </c>
    </row>
    <row r="394" spans="1:9" ht="15" customHeight="1">
      <c r="A394" s="21" t="s">
        <v>3381</v>
      </c>
      <c r="B394" s="21" t="s">
        <v>2051</v>
      </c>
      <c r="C394" s="21" t="s">
        <v>1654</v>
      </c>
      <c r="D394" s="21" t="s">
        <v>1</v>
      </c>
      <c r="E394" s="21" t="s">
        <v>783</v>
      </c>
      <c r="F394" s="21" t="s">
        <v>2028</v>
      </c>
      <c r="G394" s="21" t="s">
        <v>141</v>
      </c>
      <c r="H394" s="444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4876</v>
      </c>
      <c r="B397" s="490"/>
      <c r="F397" s="439"/>
    </row>
    <row r="398" spans="1:9" ht="15" customHeight="1">
      <c r="A398" s="25" t="s">
        <v>3377</v>
      </c>
      <c r="B398" s="443" t="s">
        <v>2450</v>
      </c>
      <c r="C398" s="221" t="s">
        <v>4702</v>
      </c>
    </row>
    <row r="399" spans="1:9" ht="15" customHeight="1">
      <c r="A399" s="26" t="s">
        <v>757</v>
      </c>
      <c r="B399" s="389" t="s">
        <v>2006</v>
      </c>
      <c r="C399" t="s">
        <v>5068</v>
      </c>
      <c r="F399" s="18"/>
    </row>
    <row r="400" spans="1:9" ht="15" customHeight="1">
      <c r="A400" s="21" t="s">
        <v>3370</v>
      </c>
      <c r="B400" s="458" t="s">
        <v>4734</v>
      </c>
    </row>
    <row r="401" spans="1:6" ht="15" customHeight="1">
      <c r="A401" s="39"/>
      <c r="B401" s="444"/>
    </row>
    <row r="402" spans="1:6" ht="15" customHeight="1">
      <c r="A402" s="478" t="s">
        <v>4858</v>
      </c>
      <c r="F402" s="439"/>
    </row>
    <row r="403" spans="1:6" ht="15" customHeight="1">
      <c r="A403" s="24" t="s">
        <v>4877</v>
      </c>
    </row>
    <row r="404" spans="1:6" ht="15" customHeight="1">
      <c r="A404" s="25" t="s">
        <v>2022</v>
      </c>
      <c r="B404" s="443" t="s">
        <v>2450</v>
      </c>
      <c r="C404" s="221" t="s">
        <v>4702</v>
      </c>
      <c r="F404" s="18"/>
    </row>
    <row r="405" spans="1:6" ht="15" customHeight="1">
      <c r="A405" s="26" t="s">
        <v>3369</v>
      </c>
      <c r="B405" s="389" t="s">
        <v>2006</v>
      </c>
      <c r="C405" t="s">
        <v>5089</v>
      </c>
    </row>
    <row r="406" spans="1:6" ht="15" customHeight="1">
      <c r="A406" s="21" t="s">
        <v>2021</v>
      </c>
      <c r="B406" s="458" t="s">
        <v>4735</v>
      </c>
    </row>
    <row r="407" spans="1:6" ht="15" customHeight="1">
      <c r="A407" s="39"/>
      <c r="B407" s="444"/>
      <c r="F407" s="439"/>
    </row>
    <row r="408" spans="1:6" ht="15" customHeight="1">
      <c r="A408" s="24" t="s">
        <v>4878</v>
      </c>
    </row>
    <row r="409" spans="1:6" ht="15" customHeight="1">
      <c r="A409" s="25" t="s">
        <v>2001</v>
      </c>
      <c r="B409" s="443" t="s">
        <v>2450</v>
      </c>
      <c r="C409" s="221" t="s">
        <v>4702</v>
      </c>
      <c r="F409" s="18"/>
    </row>
    <row r="410" spans="1:6" ht="15" customHeight="1">
      <c r="A410" s="26" t="s">
        <v>3379</v>
      </c>
      <c r="B410" s="389" t="s">
        <v>2006</v>
      </c>
      <c r="C410" t="s">
        <v>5090</v>
      </c>
    </row>
    <row r="411" spans="1:6" ht="15" customHeight="1">
      <c r="A411" s="21" t="s">
        <v>1647</v>
      </c>
      <c r="B411" s="458" t="s">
        <v>4774</v>
      </c>
    </row>
    <row r="412" spans="1:6" ht="15" customHeight="1">
      <c r="A412" s="39"/>
      <c r="B412" s="444"/>
      <c r="F412" s="439"/>
    </row>
    <row r="413" spans="1:6" ht="15" customHeight="1">
      <c r="A413" s="24" t="s">
        <v>4879</v>
      </c>
    </row>
    <row r="414" spans="1:6" ht="15" customHeight="1">
      <c r="A414" s="25" t="s">
        <v>31</v>
      </c>
      <c r="B414" s="443" t="s">
        <v>2450</v>
      </c>
      <c r="C414" s="221" t="s">
        <v>4702</v>
      </c>
      <c r="F414" s="18"/>
    </row>
    <row r="415" spans="1:6" ht="15" customHeight="1">
      <c r="A415" s="26" t="s">
        <v>3381</v>
      </c>
      <c r="B415" s="389" t="s">
        <v>2006</v>
      </c>
      <c r="C415" t="s">
        <v>5091</v>
      </c>
    </row>
    <row r="416" spans="1:6" ht="15" customHeight="1">
      <c r="A416" s="21" t="s">
        <v>5088</v>
      </c>
      <c r="B416" s="458" t="s">
        <v>4775</v>
      </c>
    </row>
    <row r="417" spans="1:6" ht="15" customHeight="1">
      <c r="A417" s="39"/>
      <c r="B417" s="444"/>
      <c r="F417" s="439"/>
    </row>
    <row r="418" spans="1:6" ht="15" customHeight="1">
      <c r="A418" s="24" t="s">
        <v>4880</v>
      </c>
    </row>
    <row r="419" spans="1:6" ht="15" customHeight="1">
      <c r="A419" s="25" t="s">
        <v>11</v>
      </c>
      <c r="B419" s="443" t="s">
        <v>2450</v>
      </c>
      <c r="C419" s="221" t="s">
        <v>4702</v>
      </c>
      <c r="F419" s="18"/>
    </row>
    <row r="420" spans="1:6" ht="15" customHeight="1">
      <c r="A420" s="26" t="s">
        <v>753</v>
      </c>
      <c r="B420" s="389" t="s">
        <v>2006</v>
      </c>
      <c r="C420" t="s">
        <v>5092</v>
      </c>
    </row>
    <row r="421" spans="1:6" ht="15" customHeight="1">
      <c r="A421" s="21" t="s">
        <v>33</v>
      </c>
      <c r="B421" s="458" t="s">
        <v>4776</v>
      </c>
    </row>
    <row r="422" spans="1:6" ht="15" customHeight="1">
      <c r="A422" s="39"/>
      <c r="B422" s="444"/>
      <c r="F422" s="439"/>
    </row>
    <row r="423" spans="1:6" ht="15" customHeight="1">
      <c r="A423" s="24" t="s">
        <v>4881</v>
      </c>
    </row>
    <row r="424" spans="1:6" ht="15" customHeight="1">
      <c r="A424" s="25" t="s">
        <v>738</v>
      </c>
      <c r="B424" s="443" t="s">
        <v>2450</v>
      </c>
      <c r="C424" s="221" t="s">
        <v>4702</v>
      </c>
      <c r="F424" s="18"/>
    </row>
    <row r="425" spans="1:6" ht="15" customHeight="1">
      <c r="A425" s="26" t="s">
        <v>764</v>
      </c>
      <c r="B425" s="389" t="s">
        <v>2006</v>
      </c>
      <c r="C425" t="s">
        <v>5093</v>
      </c>
    </row>
    <row r="426" spans="1:6" ht="15" customHeight="1">
      <c r="A426" s="21" t="s">
        <v>3382</v>
      </c>
      <c r="B426" s="458" t="s">
        <v>4777</v>
      </c>
      <c r="C426" t="s">
        <v>4719</v>
      </c>
    </row>
    <row r="427" spans="1:6" ht="15" customHeight="1">
      <c r="B427" s="389"/>
    </row>
    <row r="428" spans="1:6" ht="15" customHeight="1">
      <c r="A428" s="24" t="s">
        <v>4998</v>
      </c>
    </row>
    <row r="429" spans="1:6" ht="15" customHeight="1">
      <c r="A429" s="25" t="s">
        <v>2001</v>
      </c>
      <c r="B429" s="443" t="s">
        <v>2450</v>
      </c>
      <c r="C429" s="221" t="s">
        <v>4702</v>
      </c>
    </row>
    <row r="430" spans="1:6" ht="15" customHeight="1">
      <c r="A430" s="26" t="s">
        <v>1643</v>
      </c>
      <c r="B430" s="389" t="s">
        <v>2006</v>
      </c>
      <c r="C430" t="s">
        <v>5094</v>
      </c>
    </row>
    <row r="431" spans="1:6" ht="15" customHeight="1">
      <c r="A431" s="21" t="s">
        <v>728</v>
      </c>
      <c r="B431" s="458" t="s">
        <v>4778</v>
      </c>
      <c r="D431" t="s">
        <v>4719</v>
      </c>
    </row>
    <row r="432" spans="1:6" ht="15" customHeight="1">
      <c r="B432" s="389"/>
      <c r="F432" s="439"/>
    </row>
    <row r="433" spans="1:8" ht="15" customHeight="1">
      <c r="A433" s="24" t="s">
        <v>4999</v>
      </c>
      <c r="F433" s="18"/>
    </row>
    <row r="434" spans="1:8" ht="15" customHeight="1">
      <c r="A434" s="290" t="s">
        <v>2686</v>
      </c>
      <c r="B434" s="290" t="s">
        <v>2687</v>
      </c>
      <c r="C434" s="290" t="s">
        <v>2688</v>
      </c>
      <c r="D434" s="290" t="s">
        <v>2689</v>
      </c>
      <c r="E434" s="290" t="s">
        <v>40</v>
      </c>
      <c r="F434" s="443" t="s">
        <v>2450</v>
      </c>
      <c r="G434" s="221" t="s">
        <v>5095</v>
      </c>
      <c r="H434" s="290" t="s">
        <v>4719</v>
      </c>
    </row>
    <row r="435" spans="1:8" ht="15" customHeight="1">
      <c r="A435" s="25" t="s">
        <v>1652</v>
      </c>
      <c r="B435" s="25" t="s">
        <v>1652</v>
      </c>
      <c r="C435" s="25" t="s">
        <v>2022</v>
      </c>
      <c r="D435" s="25" t="s">
        <v>763</v>
      </c>
      <c r="E435" s="25" t="s">
        <v>1652</v>
      </c>
      <c r="F435" s="389" t="s">
        <v>2006</v>
      </c>
      <c r="G435" t="s">
        <v>5096</v>
      </c>
    </row>
    <row r="436" spans="1:8" ht="15" customHeight="1">
      <c r="A436" s="26" t="s">
        <v>3390</v>
      </c>
      <c r="B436" s="26" t="s">
        <v>3363</v>
      </c>
      <c r="C436" s="26" t="s">
        <v>734</v>
      </c>
      <c r="D436" s="26" t="s">
        <v>755</v>
      </c>
      <c r="E436" s="26" t="s">
        <v>33</v>
      </c>
      <c r="F436" s="458" t="s">
        <v>4781</v>
      </c>
    </row>
    <row r="437" spans="1:8" ht="15" customHeight="1">
      <c r="A437" s="26" t="s">
        <v>2005</v>
      </c>
      <c r="B437" s="26" t="s">
        <v>1653</v>
      </c>
      <c r="C437" s="21" t="s">
        <v>153</v>
      </c>
      <c r="D437" s="21" t="s">
        <v>1652</v>
      </c>
      <c r="E437" s="21" t="s">
        <v>2006</v>
      </c>
      <c r="F437" s="389"/>
    </row>
    <row r="438" spans="1:8" ht="15" customHeight="1">
      <c r="A438" s="26" t="s">
        <v>1654</v>
      </c>
      <c r="B438" s="26" t="s">
        <v>3364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3369</v>
      </c>
      <c r="C440" t="s">
        <v>4719</v>
      </c>
      <c r="F440" s="1"/>
    </row>
    <row r="441" spans="1:8" ht="15" customHeight="1">
      <c r="A441" s="26"/>
      <c r="B441" s="26" t="s">
        <v>4808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3378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89" t="s">
        <v>5000</v>
      </c>
      <c r="B446" s="490"/>
      <c r="F446" s="18"/>
    </row>
    <row r="447" spans="1:8" ht="15" customHeight="1">
      <c r="A447" s="25" t="s">
        <v>800</v>
      </c>
      <c r="B447" s="443" t="s">
        <v>2450</v>
      </c>
      <c r="C447" s="221" t="s">
        <v>4702</v>
      </c>
    </row>
    <row r="448" spans="1:8" ht="15" customHeight="1">
      <c r="A448" s="26" t="s">
        <v>1647</v>
      </c>
      <c r="B448" s="389" t="s">
        <v>2006</v>
      </c>
      <c r="C448" t="s">
        <v>5097</v>
      </c>
    </row>
    <row r="449" spans="1:8" ht="15" customHeight="1">
      <c r="A449" s="21" t="s">
        <v>763</v>
      </c>
      <c r="B449" s="458" t="s">
        <v>4787</v>
      </c>
      <c r="F449" s="439"/>
    </row>
    <row r="450" spans="1:8" ht="15" customHeight="1">
      <c r="A450" s="39"/>
      <c r="B450" s="444"/>
    </row>
    <row r="451" spans="1:8" ht="15" customHeight="1">
      <c r="A451" s="478" t="s">
        <v>4859</v>
      </c>
      <c r="F451" s="18"/>
    </row>
    <row r="452" spans="1:8" ht="15" customHeight="1">
      <c r="A452" s="24" t="s">
        <v>5001</v>
      </c>
    </row>
    <row r="453" spans="1:8" ht="15" customHeight="1">
      <c r="A453" s="290" t="s">
        <v>2686</v>
      </c>
      <c r="B453" s="290" t="s">
        <v>2687</v>
      </c>
      <c r="C453" s="290" t="s">
        <v>2688</v>
      </c>
      <c r="D453" s="290" t="s">
        <v>2689</v>
      </c>
      <c r="E453" s="290" t="s">
        <v>2690</v>
      </c>
      <c r="F453" s="290" t="s">
        <v>40</v>
      </c>
      <c r="G453" s="443" t="s">
        <v>2450</v>
      </c>
      <c r="H453" s="221" t="s">
        <v>4731</v>
      </c>
    </row>
    <row r="454" spans="1:8" ht="15" customHeight="1">
      <c r="A454" s="25" t="s">
        <v>746</v>
      </c>
      <c r="B454" s="25" t="s">
        <v>2021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2006</v>
      </c>
      <c r="H454" t="s">
        <v>5337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3395</v>
      </c>
      <c r="E455" s="26" t="s">
        <v>800</v>
      </c>
      <c r="F455" s="26" t="s">
        <v>141</v>
      </c>
      <c r="G455" s="458" t="s">
        <v>4809</v>
      </c>
    </row>
    <row r="456" spans="1:8" ht="15" customHeight="1">
      <c r="A456" s="21" t="s">
        <v>37</v>
      </c>
      <c r="B456" s="21" t="s">
        <v>763</v>
      </c>
      <c r="C456" s="21" t="s">
        <v>3363</v>
      </c>
      <c r="D456" s="21" t="s">
        <v>738</v>
      </c>
      <c r="E456" s="26" t="s">
        <v>3379</v>
      </c>
      <c r="F456" s="21" t="s">
        <v>2021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5002</v>
      </c>
      <c r="C458" s="290"/>
      <c r="D458" s="290"/>
      <c r="E458" s="290"/>
      <c r="F458" s="290"/>
      <c r="G458" s="124"/>
    </row>
    <row r="459" spans="1:8" ht="15" customHeight="1">
      <c r="A459" s="25" t="s">
        <v>2050</v>
      </c>
      <c r="B459" s="443" t="s">
        <v>2450</v>
      </c>
      <c r="C459" s="221" t="s">
        <v>4702</v>
      </c>
      <c r="D459" s="290"/>
      <c r="E459" s="290"/>
      <c r="F459" s="290"/>
      <c r="G459" s="124"/>
    </row>
    <row r="460" spans="1:8" ht="15" customHeight="1">
      <c r="A460" s="26" t="s">
        <v>3379</v>
      </c>
      <c r="B460" s="389" t="s">
        <v>2006</v>
      </c>
      <c r="C460" t="s">
        <v>5338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4811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5003</v>
      </c>
      <c r="G463" s="124"/>
    </row>
    <row r="464" spans="1:8" ht="15" customHeight="1">
      <c r="A464" s="25" t="s">
        <v>5030</v>
      </c>
      <c r="B464" s="443" t="s">
        <v>2450</v>
      </c>
      <c r="C464" s="221" t="s">
        <v>5339</v>
      </c>
    </row>
    <row r="465" spans="1:7" ht="15" customHeight="1">
      <c r="A465" s="26" t="s">
        <v>5030</v>
      </c>
      <c r="B465" s="389" t="s">
        <v>2006</v>
      </c>
      <c r="C465" t="s">
        <v>5338</v>
      </c>
      <c r="G465" s="1"/>
    </row>
    <row r="466" spans="1:7" ht="15" customHeight="1">
      <c r="A466" s="21" t="s">
        <v>5030</v>
      </c>
      <c r="B466" s="458" t="s">
        <v>4813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5004</v>
      </c>
      <c r="B468" s="490"/>
    </row>
    <row r="469" spans="1:7" ht="15" customHeight="1">
      <c r="A469" s="25" t="s">
        <v>2024</v>
      </c>
      <c r="B469" s="443" t="s">
        <v>2450</v>
      </c>
      <c r="C469" s="221" t="s">
        <v>4702</v>
      </c>
      <c r="F469" s="439"/>
    </row>
    <row r="470" spans="1:7" ht="15" customHeight="1">
      <c r="A470" s="26" t="s">
        <v>3381</v>
      </c>
      <c r="B470" s="389" t="s">
        <v>2006</v>
      </c>
      <c r="C470" t="s">
        <v>5340</v>
      </c>
    </row>
    <row r="471" spans="1:7" ht="15" customHeight="1">
      <c r="A471" s="21" t="s">
        <v>162</v>
      </c>
      <c r="B471" s="458" t="s">
        <v>4814</v>
      </c>
      <c r="F471" s="18"/>
    </row>
    <row r="472" spans="1:7" ht="15" customHeight="1">
      <c r="A472" s="39"/>
      <c r="B472" s="444"/>
    </row>
    <row r="473" spans="1:7" ht="15" customHeight="1">
      <c r="A473" s="489" t="s">
        <v>5005</v>
      </c>
      <c r="B473" s="490"/>
    </row>
    <row r="474" spans="1:7" ht="15" customHeight="1">
      <c r="A474" s="25" t="s">
        <v>25</v>
      </c>
      <c r="B474" s="443" t="s">
        <v>2450</v>
      </c>
      <c r="C474" s="221" t="s">
        <v>4702</v>
      </c>
      <c r="F474" s="439"/>
    </row>
    <row r="475" spans="1:7" ht="15" customHeight="1">
      <c r="A475" s="26" t="s">
        <v>778</v>
      </c>
      <c r="B475" s="389" t="s">
        <v>800</v>
      </c>
      <c r="C475" t="s">
        <v>5341</v>
      </c>
    </row>
    <row r="476" spans="1:7" ht="15" customHeight="1">
      <c r="A476" s="21" t="s">
        <v>738</v>
      </c>
      <c r="B476" s="458" t="s">
        <v>4122</v>
      </c>
      <c r="F476" s="18"/>
    </row>
    <row r="477" spans="1:7" ht="15" customHeight="1">
      <c r="A477" s="39"/>
      <c r="B477" s="444"/>
    </row>
    <row r="478" spans="1:7" ht="15" customHeight="1">
      <c r="A478" s="478" t="s">
        <v>4860</v>
      </c>
    </row>
    <row r="479" spans="1:7" ht="15" customHeight="1">
      <c r="A479" s="24" t="s">
        <v>5006</v>
      </c>
    </row>
    <row r="480" spans="1:7" ht="15" customHeight="1">
      <c r="A480" s="290" t="s">
        <v>2686</v>
      </c>
      <c r="B480" s="290" t="s">
        <v>2687</v>
      </c>
      <c r="C480" s="290" t="s">
        <v>2688</v>
      </c>
      <c r="D480" s="290" t="s">
        <v>40</v>
      </c>
      <c r="E480" s="443" t="s">
        <v>2450</v>
      </c>
      <c r="F480" s="221" t="s">
        <v>4818</v>
      </c>
    </row>
    <row r="481" spans="1:9" ht="15" customHeight="1">
      <c r="A481" s="25" t="s">
        <v>788</v>
      </c>
      <c r="B481" s="25" t="s">
        <v>763</v>
      </c>
      <c r="C481" s="25" t="s">
        <v>4493</v>
      </c>
      <c r="D481" s="25" t="s">
        <v>763</v>
      </c>
      <c r="E481" s="389" t="s">
        <v>800</v>
      </c>
      <c r="F481" t="s">
        <v>5362</v>
      </c>
    </row>
    <row r="482" spans="1:9" ht="15" customHeight="1">
      <c r="A482" s="26" t="s">
        <v>3393</v>
      </c>
      <c r="B482" s="26" t="s">
        <v>1</v>
      </c>
      <c r="C482" s="26" t="s">
        <v>788</v>
      </c>
      <c r="D482" s="26" t="s">
        <v>1</v>
      </c>
      <c r="E482" s="458" t="s">
        <v>4549</v>
      </c>
    </row>
    <row r="483" spans="1:9" ht="15" customHeight="1">
      <c r="A483" s="21" t="s">
        <v>1643</v>
      </c>
      <c r="B483" s="21" t="s">
        <v>2050</v>
      </c>
      <c r="C483" s="26" t="s">
        <v>1643</v>
      </c>
      <c r="D483" s="21" t="s">
        <v>2050</v>
      </c>
      <c r="E483" s="444"/>
    </row>
    <row r="484" spans="1:9" ht="15" customHeight="1"/>
    <row r="485" spans="1:9" ht="15" customHeight="1">
      <c r="A485" s="489" t="s">
        <v>5007</v>
      </c>
      <c r="B485" s="490"/>
      <c r="F485" s="18"/>
    </row>
    <row r="486" spans="1:9" ht="15" customHeight="1">
      <c r="A486" s="290" t="s">
        <v>4121</v>
      </c>
      <c r="B486" s="290" t="s">
        <v>2686</v>
      </c>
      <c r="C486" s="290" t="s">
        <v>2687</v>
      </c>
      <c r="D486" s="290" t="s">
        <v>2688</v>
      </c>
      <c r="E486" s="290" t="s">
        <v>2689</v>
      </c>
      <c r="F486" s="290" t="s">
        <v>2690</v>
      </c>
      <c r="G486" s="290" t="s">
        <v>40</v>
      </c>
      <c r="H486" s="443" t="s">
        <v>2450</v>
      </c>
      <c r="I486" s="221" t="s">
        <v>4700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2008</v>
      </c>
      <c r="F487" s="25" t="s">
        <v>2009</v>
      </c>
      <c r="G487" s="25" t="s">
        <v>143</v>
      </c>
      <c r="H487" s="389" t="s">
        <v>2006</v>
      </c>
      <c r="I487" t="s">
        <v>5364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2024</v>
      </c>
      <c r="G488" s="26" t="s">
        <v>37</v>
      </c>
      <c r="H488" s="458" t="s">
        <v>5363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2050</v>
      </c>
      <c r="E489" s="21" t="s">
        <v>1652</v>
      </c>
      <c r="F489" s="21" t="s">
        <v>142</v>
      </c>
      <c r="G489" s="21" t="s">
        <v>2006</v>
      </c>
      <c r="H489" s="444"/>
    </row>
    <row r="490" spans="1:9" ht="15" customHeight="1">
      <c r="F490" s="18"/>
    </row>
    <row r="491" spans="1:9" ht="15" customHeight="1">
      <c r="A491" s="478" t="s">
        <v>5366</v>
      </c>
    </row>
    <row r="492" spans="1:9" ht="15" customHeight="1">
      <c r="A492" s="489" t="s">
        <v>5367</v>
      </c>
      <c r="B492" s="490"/>
    </row>
    <row r="493" spans="1:9" ht="15" customHeight="1">
      <c r="A493" s="25" t="s">
        <v>3369</v>
      </c>
      <c r="B493" s="443" t="s">
        <v>2450</v>
      </c>
      <c r="C493" s="221" t="s">
        <v>4702</v>
      </c>
      <c r="F493" s="439"/>
    </row>
    <row r="494" spans="1:9" ht="15" customHeight="1">
      <c r="A494" s="26" t="s">
        <v>3368</v>
      </c>
      <c r="B494" s="389" t="s">
        <v>2006</v>
      </c>
      <c r="C494" t="s">
        <v>5403</v>
      </c>
    </row>
    <row r="495" spans="1:9" ht="15" customHeight="1">
      <c r="A495" s="21" t="s">
        <v>771</v>
      </c>
      <c r="B495" s="458" t="s">
        <v>5402</v>
      </c>
      <c r="F495" s="18"/>
    </row>
    <row r="496" spans="1:9" ht="15" customHeight="1">
      <c r="B496" s="444"/>
    </row>
    <row r="497" spans="1:8" ht="15" customHeight="1">
      <c r="A497" s="24" t="s">
        <v>5368</v>
      </c>
    </row>
    <row r="498" spans="1:8" ht="15" customHeight="1">
      <c r="A498" s="25" t="s">
        <v>15</v>
      </c>
      <c r="B498" s="443" t="s">
        <v>2450</v>
      </c>
      <c r="C498" s="221" t="s">
        <v>4702</v>
      </c>
    </row>
    <row r="499" spans="1:8" ht="15" customHeight="1">
      <c r="A499" s="26" t="s">
        <v>755</v>
      </c>
      <c r="B499" s="389" t="s">
        <v>800</v>
      </c>
      <c r="C499" t="s">
        <v>5405</v>
      </c>
    </row>
    <row r="500" spans="1:8" ht="15" customHeight="1">
      <c r="A500" s="21" t="s">
        <v>21</v>
      </c>
      <c r="B500" s="458" t="s">
        <v>5404</v>
      </c>
    </row>
    <row r="501" spans="1:8" ht="15" customHeight="1">
      <c r="B501" s="444"/>
    </row>
    <row r="502" spans="1:8" ht="15" customHeight="1">
      <c r="A502" s="24" t="s">
        <v>5369</v>
      </c>
    </row>
    <row r="503" spans="1:8" ht="15" customHeight="1">
      <c r="A503" s="25" t="s">
        <v>3369</v>
      </c>
      <c r="B503" s="443" t="s">
        <v>2450</v>
      </c>
      <c r="C503" s="221" t="s">
        <v>4702</v>
      </c>
    </row>
    <row r="504" spans="1:8" ht="15" customHeight="1">
      <c r="A504" s="26" t="s">
        <v>790</v>
      </c>
      <c r="B504" s="389" t="s">
        <v>800</v>
      </c>
      <c r="C504" t="s">
        <v>5406</v>
      </c>
    </row>
    <row r="505" spans="1:8" ht="15" customHeight="1">
      <c r="A505" s="21" t="s">
        <v>3370</v>
      </c>
      <c r="B505" s="458" t="s">
        <v>5407</v>
      </c>
    </row>
    <row r="506" spans="1:8" ht="15" customHeight="1">
      <c r="B506" s="444"/>
    </row>
    <row r="507" spans="1:8" ht="15" customHeight="1">
      <c r="A507" s="24" t="s">
        <v>5370</v>
      </c>
    </row>
    <row r="508" spans="1:8" ht="15" customHeight="1">
      <c r="A508" s="290" t="s">
        <v>4121</v>
      </c>
      <c r="B508" s="290" t="s">
        <v>2686</v>
      </c>
      <c r="C508" s="290" t="s">
        <v>2687</v>
      </c>
      <c r="D508" s="290" t="s">
        <v>2688</v>
      </c>
      <c r="E508" s="290" t="s">
        <v>2689</v>
      </c>
      <c r="F508" s="290" t="s">
        <v>5371</v>
      </c>
      <c r="G508" s="443" t="s">
        <v>2450</v>
      </c>
      <c r="H508" s="221" t="s">
        <v>5417</v>
      </c>
    </row>
    <row r="509" spans="1:8" ht="15" customHeight="1">
      <c r="A509" s="25" t="s">
        <v>763</v>
      </c>
      <c r="B509" s="25" t="s">
        <v>3372</v>
      </c>
      <c r="C509" s="25" t="s">
        <v>3394</v>
      </c>
      <c r="D509" s="25" t="s">
        <v>3394</v>
      </c>
      <c r="E509" s="25" t="s">
        <v>3372</v>
      </c>
      <c r="F509" s="25" t="s">
        <v>3391</v>
      </c>
      <c r="G509" s="389" t="s">
        <v>800</v>
      </c>
      <c r="H509" t="s">
        <v>5418</v>
      </c>
    </row>
    <row r="510" spans="1:8" ht="15" customHeight="1">
      <c r="A510" s="26" t="s">
        <v>3391</v>
      </c>
      <c r="B510" s="26" t="s">
        <v>3362</v>
      </c>
      <c r="C510" s="25" t="s">
        <v>3391</v>
      </c>
      <c r="D510" s="25" t="s">
        <v>3391</v>
      </c>
      <c r="E510" s="26" t="s">
        <v>3362</v>
      </c>
      <c r="F510" s="26" t="s">
        <v>763</v>
      </c>
      <c r="G510" s="458" t="s">
        <v>5416</v>
      </c>
    </row>
    <row r="511" spans="1:8" ht="15" customHeight="1">
      <c r="A511" s="21" t="s">
        <v>3373</v>
      </c>
      <c r="B511" s="21" t="s">
        <v>788</v>
      </c>
      <c r="C511" s="21" t="s">
        <v>2008</v>
      </c>
      <c r="D511" s="21" t="s">
        <v>2008</v>
      </c>
      <c r="E511" s="21" t="s">
        <v>788</v>
      </c>
      <c r="F511" s="21" t="s">
        <v>3372</v>
      </c>
      <c r="G511" s="444"/>
    </row>
    <row r="512" spans="1:8" ht="15" customHeight="1">
      <c r="A512" s="21"/>
      <c r="B512" s="21" t="s">
        <v>3379</v>
      </c>
      <c r="C512" s="21"/>
      <c r="D512" s="21"/>
      <c r="E512" s="21" t="s">
        <v>3379</v>
      </c>
      <c r="F512" s="21"/>
      <c r="G512" s="444"/>
    </row>
    <row r="513" spans="1:8" ht="15" customHeight="1"/>
    <row r="514" spans="1:8" ht="15" customHeight="1">
      <c r="A514" s="478" t="s">
        <v>5372</v>
      </c>
    </row>
    <row r="515" spans="1:8" ht="15" customHeight="1">
      <c r="A515" s="24" t="s">
        <v>5373</v>
      </c>
    </row>
    <row r="516" spans="1:8" ht="15" customHeight="1">
      <c r="A516" s="25" t="s">
        <v>153</v>
      </c>
      <c r="B516" s="443" t="s">
        <v>2450</v>
      </c>
      <c r="C516" s="221" t="s">
        <v>4702</v>
      </c>
    </row>
    <row r="517" spans="1:8" ht="15" customHeight="1">
      <c r="A517" s="26" t="s">
        <v>1652</v>
      </c>
      <c r="B517" s="389" t="s">
        <v>800</v>
      </c>
      <c r="C517" t="s">
        <v>5429</v>
      </c>
    </row>
    <row r="518" spans="1:8" ht="15" customHeight="1">
      <c r="A518" s="21" t="s">
        <v>3379</v>
      </c>
      <c r="B518" s="458" t="s">
        <v>5426</v>
      </c>
    </row>
    <row r="519" spans="1:8" ht="15" customHeight="1">
      <c r="B519" s="444"/>
    </row>
    <row r="520" spans="1:8" ht="15" customHeight="1">
      <c r="A520" s="24" t="s">
        <v>5374</v>
      </c>
    </row>
    <row r="521" spans="1:8" ht="15" customHeight="1">
      <c r="A521" s="25" t="s">
        <v>757</v>
      </c>
      <c r="B521" s="443" t="s">
        <v>2450</v>
      </c>
      <c r="C521" s="221" t="s">
        <v>4702</v>
      </c>
    </row>
    <row r="522" spans="1:8" ht="15" customHeight="1">
      <c r="A522" s="26" t="s">
        <v>3373</v>
      </c>
      <c r="B522" s="389" t="s">
        <v>800</v>
      </c>
      <c r="C522" t="s">
        <v>5430</v>
      </c>
    </row>
    <row r="523" spans="1:8" ht="15" customHeight="1">
      <c r="A523" s="21" t="s">
        <v>153</v>
      </c>
      <c r="B523" s="458" t="s">
        <v>5427</v>
      </c>
    </row>
    <row r="524" spans="1:8" ht="15" customHeight="1">
      <c r="B524" s="444"/>
    </row>
    <row r="525" spans="1:8" ht="15" customHeight="1">
      <c r="A525" s="489" t="s">
        <v>5375</v>
      </c>
      <c r="B525" s="490"/>
    </row>
    <row r="526" spans="1:8" ht="15" customHeight="1">
      <c r="A526" s="290" t="s">
        <v>2686</v>
      </c>
      <c r="B526" s="290" t="s">
        <v>2687</v>
      </c>
      <c r="C526" s="290" t="s">
        <v>2688</v>
      </c>
      <c r="D526" s="290" t="s">
        <v>2689</v>
      </c>
      <c r="E526" s="290" t="s">
        <v>2690</v>
      </c>
      <c r="F526" s="290" t="s">
        <v>5371</v>
      </c>
      <c r="G526" s="443" t="s">
        <v>2450</v>
      </c>
      <c r="H526" s="221" t="s">
        <v>5432</v>
      </c>
    </row>
    <row r="527" spans="1:8" ht="15" customHeight="1">
      <c r="A527" s="25" t="s">
        <v>3366</v>
      </c>
      <c r="B527" s="25" t="s">
        <v>782</v>
      </c>
      <c r="C527" s="25" t="s">
        <v>25</v>
      </c>
      <c r="D527" s="25" t="s">
        <v>1647</v>
      </c>
      <c r="E527" s="25" t="s">
        <v>5431</v>
      </c>
      <c r="F527" s="25" t="s">
        <v>25</v>
      </c>
      <c r="G527" s="389" t="s">
        <v>800</v>
      </c>
      <c r="H527" t="s">
        <v>5433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5431</v>
      </c>
      <c r="F528" s="26" t="s">
        <v>3371</v>
      </c>
      <c r="G528" s="458" t="s">
        <v>5428</v>
      </c>
    </row>
    <row r="529" spans="1:7" ht="15" customHeight="1">
      <c r="A529" s="26" t="s">
        <v>33</v>
      </c>
      <c r="B529" s="21" t="s">
        <v>2155</v>
      </c>
      <c r="C529" s="21" t="s">
        <v>31</v>
      </c>
      <c r="D529" s="26" t="s">
        <v>738</v>
      </c>
      <c r="E529" s="21" t="s">
        <v>5431</v>
      </c>
      <c r="F529" s="21" t="s">
        <v>1652</v>
      </c>
      <c r="G529" s="444"/>
    </row>
    <row r="530" spans="1:7" ht="15" customHeight="1">
      <c r="A530" s="26"/>
      <c r="B530" s="21" t="s">
        <v>3376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5376</v>
      </c>
    </row>
    <row r="534" spans="1:7" ht="15" customHeight="1">
      <c r="A534" s="24" t="s">
        <v>5377</v>
      </c>
    </row>
    <row r="535" spans="1:7" ht="15" customHeight="1">
      <c r="A535" s="25" t="s">
        <v>3374</v>
      </c>
      <c r="B535" s="443" t="s">
        <v>2450</v>
      </c>
      <c r="C535" s="221" t="s">
        <v>4702</v>
      </c>
    </row>
    <row r="536" spans="1:7" ht="15" customHeight="1">
      <c r="A536" s="26" t="s">
        <v>37</v>
      </c>
      <c r="B536" s="389" t="s">
        <v>800</v>
      </c>
      <c r="C536" t="s">
        <v>5451</v>
      </c>
    </row>
    <row r="537" spans="1:7" ht="15" customHeight="1">
      <c r="A537" s="21" t="s">
        <v>3363</v>
      </c>
      <c r="B537" s="458" t="s">
        <v>5446</v>
      </c>
    </row>
    <row r="538" spans="1:7" ht="15" customHeight="1">
      <c r="B538" s="444"/>
    </row>
    <row r="539" spans="1:7" ht="15" customHeight="1">
      <c r="A539" s="24" t="s">
        <v>5378</v>
      </c>
    </row>
    <row r="540" spans="1:7" ht="15" customHeight="1">
      <c r="A540" s="25" t="s">
        <v>790</v>
      </c>
      <c r="B540" s="443" t="s">
        <v>2450</v>
      </c>
      <c r="C540" s="221" t="s">
        <v>4702</v>
      </c>
      <c r="D540" t="s">
        <v>4719</v>
      </c>
    </row>
    <row r="541" spans="1:7" ht="15" customHeight="1">
      <c r="A541" s="26" t="s">
        <v>782</v>
      </c>
      <c r="B541" s="389" t="s">
        <v>800</v>
      </c>
      <c r="C541" t="s">
        <v>5452</v>
      </c>
    </row>
    <row r="542" spans="1:7" ht="15" customHeight="1">
      <c r="A542" s="21" t="s">
        <v>1652</v>
      </c>
      <c r="B542" s="458" t="s">
        <v>5447</v>
      </c>
    </row>
    <row r="543" spans="1:7" ht="15" customHeight="1">
      <c r="B543" s="444"/>
      <c r="D543" t="s">
        <v>4719</v>
      </c>
    </row>
    <row r="544" spans="1:7" ht="15" customHeight="1">
      <c r="A544" s="24" t="s">
        <v>5379</v>
      </c>
      <c r="D544" t="s">
        <v>4719</v>
      </c>
    </row>
    <row r="545" spans="1:9" ht="15" customHeight="1">
      <c r="A545" s="25" t="s">
        <v>5445</v>
      </c>
      <c r="B545" s="443" t="s">
        <v>2450</v>
      </c>
      <c r="C545" s="221" t="s">
        <v>4702</v>
      </c>
    </row>
    <row r="546" spans="1:9" ht="15" customHeight="1">
      <c r="A546" s="26" t="s">
        <v>790</v>
      </c>
      <c r="B546" s="389" t="s">
        <v>800</v>
      </c>
      <c r="C546" t="s">
        <v>5453</v>
      </c>
    </row>
    <row r="547" spans="1:9" ht="15" customHeight="1">
      <c r="A547" s="21" t="s">
        <v>27</v>
      </c>
      <c r="B547" s="458" t="s">
        <v>5448</v>
      </c>
      <c r="D547" t="s">
        <v>4719</v>
      </c>
    </row>
    <row r="548" spans="1:9" ht="15" customHeight="1">
      <c r="B548" s="444"/>
    </row>
    <row r="549" spans="1:9" ht="15" customHeight="1">
      <c r="A549" s="24" t="s">
        <v>5380</v>
      </c>
    </row>
    <row r="550" spans="1:9" ht="15" customHeight="1">
      <c r="A550" s="25" t="s">
        <v>3369</v>
      </c>
      <c r="B550" s="443" t="s">
        <v>2450</v>
      </c>
      <c r="C550" s="221" t="s">
        <v>4702</v>
      </c>
    </row>
    <row r="551" spans="1:9" ht="15" customHeight="1">
      <c r="A551" s="26" t="s">
        <v>790</v>
      </c>
      <c r="B551" s="389" t="s">
        <v>800</v>
      </c>
      <c r="C551" t="s">
        <v>5454</v>
      </c>
    </row>
    <row r="552" spans="1:9" ht="15" customHeight="1">
      <c r="A552" s="21" t="s">
        <v>3373</v>
      </c>
      <c r="B552" s="458" t="s">
        <v>5449</v>
      </c>
    </row>
    <row r="553" spans="1:9" ht="15" customHeight="1">
      <c r="B553" s="444"/>
    </row>
    <row r="554" spans="1:9" ht="15" customHeight="1">
      <c r="A554" s="489" t="s">
        <v>5381</v>
      </c>
      <c r="B554" s="490"/>
    </row>
    <row r="555" spans="1:9" ht="15" customHeight="1">
      <c r="A555" s="290" t="s">
        <v>2686</v>
      </c>
      <c r="B555" s="290" t="s">
        <v>2687</v>
      </c>
      <c r="C555" s="290" t="s">
        <v>2688</v>
      </c>
      <c r="D555" s="290" t="s">
        <v>2689</v>
      </c>
      <c r="E555" s="290" t="s">
        <v>2690</v>
      </c>
      <c r="F555" s="290" t="s">
        <v>2691</v>
      </c>
      <c r="G555" s="290" t="s">
        <v>5371</v>
      </c>
      <c r="H555" s="443" t="s">
        <v>2450</v>
      </c>
      <c r="I555" s="221" t="s">
        <v>5455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3371</v>
      </c>
      <c r="G556" s="25" t="s">
        <v>15</v>
      </c>
      <c r="H556" s="389" t="s">
        <v>800</v>
      </c>
      <c r="I556" t="s">
        <v>5456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58" t="s">
        <v>5450</v>
      </c>
    </row>
    <row r="558" spans="1:9" ht="15" customHeight="1">
      <c r="A558" s="21" t="s">
        <v>3371</v>
      </c>
      <c r="B558" s="21" t="s">
        <v>2016</v>
      </c>
      <c r="C558" s="21" t="s">
        <v>1655</v>
      </c>
      <c r="D558" s="21" t="s">
        <v>790</v>
      </c>
      <c r="E558" s="21" t="s">
        <v>2016</v>
      </c>
      <c r="F558" s="21" t="s">
        <v>762</v>
      </c>
      <c r="G558" s="21" t="s">
        <v>3371</v>
      </c>
      <c r="H558" s="444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5382</v>
      </c>
      <c r="C563" s="21"/>
      <c r="D563" s="21"/>
      <c r="F563" s="21"/>
    </row>
    <row r="564" spans="1:11" ht="15" customHeight="1">
      <c r="A564" s="24" t="s">
        <v>5460</v>
      </c>
      <c r="C564" s="21"/>
      <c r="D564" s="21"/>
      <c r="F564" s="21"/>
    </row>
    <row r="565" spans="1:11" ht="15" customHeight="1">
      <c r="A565" s="25" t="s">
        <v>153</v>
      </c>
      <c r="B565" s="443" t="s">
        <v>2450</v>
      </c>
      <c r="C565" s="221" t="s">
        <v>4702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5496</v>
      </c>
    </row>
    <row r="567" spans="1:11" ht="15" customHeight="1">
      <c r="A567" s="21" t="s">
        <v>762</v>
      </c>
      <c r="B567" s="458" t="s">
        <v>5495</v>
      </c>
    </row>
    <row r="568" spans="1:11" ht="15" customHeight="1">
      <c r="A568" s="441"/>
      <c r="B568" s="444"/>
    </row>
    <row r="569" spans="1:11" ht="15" customHeight="1">
      <c r="A569" s="24" t="s">
        <v>5383</v>
      </c>
    </row>
    <row r="570" spans="1:11" ht="15" customHeight="1">
      <c r="A570" s="290" t="s">
        <v>2686</v>
      </c>
      <c r="B570" s="290" t="s">
        <v>2687</v>
      </c>
      <c r="C570" s="290" t="s">
        <v>5371</v>
      </c>
      <c r="D570" s="443" t="s">
        <v>2450</v>
      </c>
      <c r="E570" s="221" t="s">
        <v>5497</v>
      </c>
      <c r="F570" s="290"/>
    </row>
    <row r="571" spans="1:11" ht="15" customHeight="1">
      <c r="A571" s="25" t="s">
        <v>5030</v>
      </c>
      <c r="B571" s="25" t="s">
        <v>3365</v>
      </c>
      <c r="C571" s="25" t="s">
        <v>3365</v>
      </c>
      <c r="D571" s="389" t="s">
        <v>800</v>
      </c>
      <c r="E571" t="s">
        <v>5498</v>
      </c>
    </row>
    <row r="572" spans="1:11" ht="15" customHeight="1">
      <c r="A572" s="26" t="s">
        <v>5030</v>
      </c>
      <c r="B572" s="25" t="s">
        <v>2009</v>
      </c>
      <c r="C572" s="25" t="s">
        <v>2009</v>
      </c>
      <c r="D572" s="458" t="s">
        <v>5501</v>
      </c>
    </row>
    <row r="573" spans="1:11" ht="15" customHeight="1">
      <c r="A573" s="21" t="s">
        <v>5030</v>
      </c>
      <c r="B573" s="21" t="s">
        <v>2024</v>
      </c>
      <c r="C573" s="21" t="s">
        <v>2024</v>
      </c>
      <c r="D573" s="444"/>
    </row>
    <row r="574" spans="1:11" ht="15" customHeight="1"/>
    <row r="575" spans="1:11" ht="15" customHeight="1">
      <c r="A575" s="24" t="s">
        <v>5384</v>
      </c>
    </row>
    <row r="576" spans="1:11" ht="15" customHeight="1">
      <c r="A576" s="290" t="s">
        <v>2686</v>
      </c>
      <c r="B576" s="290" t="s">
        <v>2687</v>
      </c>
      <c r="C576" s="290" t="s">
        <v>2688</v>
      </c>
      <c r="D576" s="290" t="s">
        <v>2689</v>
      </c>
      <c r="E576" s="290" t="s">
        <v>2690</v>
      </c>
      <c r="F576" s="290" t="s">
        <v>2691</v>
      </c>
      <c r="G576" s="290" t="s">
        <v>2692</v>
      </c>
      <c r="H576" s="290" t="s">
        <v>2693</v>
      </c>
      <c r="I576" s="290" t="s">
        <v>5371</v>
      </c>
      <c r="J576" s="443" t="s">
        <v>2450</v>
      </c>
      <c r="K576" s="221" t="s">
        <v>5499</v>
      </c>
    </row>
    <row r="577" spans="1:11" ht="15" customHeight="1">
      <c r="A577" s="25" t="s">
        <v>771</v>
      </c>
      <c r="B577" s="25" t="s">
        <v>5030</v>
      </c>
      <c r="C577" s="25" t="s">
        <v>771</v>
      </c>
      <c r="D577" s="25" t="s">
        <v>771</v>
      </c>
      <c r="E577" s="25" t="s">
        <v>3393</v>
      </c>
      <c r="F577" s="25" t="s">
        <v>5030</v>
      </c>
      <c r="G577" s="25" t="s">
        <v>771</v>
      </c>
      <c r="H577" s="25" t="s">
        <v>5030</v>
      </c>
      <c r="I577" s="25" t="s">
        <v>771</v>
      </c>
      <c r="J577" s="389" t="s">
        <v>800</v>
      </c>
      <c r="K577" t="s">
        <v>5500</v>
      </c>
    </row>
    <row r="578" spans="1:11" ht="15" customHeight="1">
      <c r="A578" s="26" t="s">
        <v>5030</v>
      </c>
      <c r="B578" s="26" t="s">
        <v>5030</v>
      </c>
      <c r="C578" s="26" t="s">
        <v>5030</v>
      </c>
      <c r="D578" s="26" t="s">
        <v>5030</v>
      </c>
      <c r="E578" s="26" t="s">
        <v>5030</v>
      </c>
      <c r="F578" s="26" t="s">
        <v>5030</v>
      </c>
      <c r="G578" s="26" t="s">
        <v>5030</v>
      </c>
      <c r="H578" s="26" t="s">
        <v>5030</v>
      </c>
      <c r="I578" s="26" t="s">
        <v>3374</v>
      </c>
      <c r="J578" s="458" t="s">
        <v>5502</v>
      </c>
    </row>
    <row r="579" spans="1:11" ht="15" customHeight="1">
      <c r="A579" s="21" t="s">
        <v>5030</v>
      </c>
      <c r="B579" s="21" t="s">
        <v>5030</v>
      </c>
      <c r="C579" s="21" t="s">
        <v>5030</v>
      </c>
      <c r="D579" s="21" t="s">
        <v>5030</v>
      </c>
      <c r="E579" s="21" t="s">
        <v>5030</v>
      </c>
      <c r="F579" s="21" t="s">
        <v>5030</v>
      </c>
      <c r="G579" s="21" t="s">
        <v>5030</v>
      </c>
      <c r="H579" s="21" t="s">
        <v>5030</v>
      </c>
      <c r="I579" s="21" t="s">
        <v>2001</v>
      </c>
      <c r="J579" s="444"/>
    </row>
    <row r="580" spans="1:11" ht="15" customHeight="1">
      <c r="I580" s="21" t="s">
        <v>762</v>
      </c>
      <c r="J580" s="444"/>
    </row>
    <row r="581" spans="1:11" ht="15" customHeight="1">
      <c r="I581" s="21"/>
      <c r="J581" s="1"/>
    </row>
    <row r="582" spans="1:11" ht="15" customHeight="1">
      <c r="A582" s="24" t="s">
        <v>5385</v>
      </c>
    </row>
    <row r="583" spans="1:11" ht="15" customHeight="1">
      <c r="A583" s="290" t="s">
        <v>4121</v>
      </c>
      <c r="B583" s="290" t="s">
        <v>2686</v>
      </c>
      <c r="C583" s="290" t="s">
        <v>2687</v>
      </c>
      <c r="D583" s="290" t="s">
        <v>2688</v>
      </c>
      <c r="E583" s="290" t="s">
        <v>5371</v>
      </c>
      <c r="F583" s="443" t="s">
        <v>2450</v>
      </c>
      <c r="G583" s="221" t="s">
        <v>5503</v>
      </c>
    </row>
    <row r="584" spans="1:11" ht="15" customHeight="1">
      <c r="A584" s="25" t="s">
        <v>3381</v>
      </c>
      <c r="B584" s="25" t="s">
        <v>3393</v>
      </c>
      <c r="C584" s="25" t="s">
        <v>790</v>
      </c>
      <c r="D584" s="25" t="s">
        <v>782</v>
      </c>
      <c r="E584" s="25" t="s">
        <v>3393</v>
      </c>
      <c r="F584" s="389" t="s">
        <v>800</v>
      </c>
      <c r="G584" t="s">
        <v>5504</v>
      </c>
    </row>
    <row r="585" spans="1:11" ht="15" customHeight="1">
      <c r="A585" s="26" t="s">
        <v>4808</v>
      </c>
      <c r="B585" s="26" t="s">
        <v>3373</v>
      </c>
      <c r="C585" s="26" t="s">
        <v>782</v>
      </c>
      <c r="D585" s="26" t="s">
        <v>3379</v>
      </c>
      <c r="E585" s="26" t="s">
        <v>3379</v>
      </c>
      <c r="F585" s="458" t="s">
        <v>5506</v>
      </c>
    </row>
    <row r="586" spans="1:11" ht="15" customHeight="1">
      <c r="A586" s="21" t="s">
        <v>2050</v>
      </c>
      <c r="B586" s="21" t="s">
        <v>2051</v>
      </c>
      <c r="C586" s="21" t="s">
        <v>3379</v>
      </c>
      <c r="D586" s="21" t="s">
        <v>790</v>
      </c>
      <c r="E586" s="21" t="s">
        <v>790</v>
      </c>
      <c r="F586" s="444"/>
    </row>
    <row r="587" spans="1:11" ht="15" customHeight="1">
      <c r="A587" s="21"/>
      <c r="B587" s="21" t="s">
        <v>782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5457</v>
      </c>
      <c r="F589" s="1"/>
    </row>
    <row r="590" spans="1:11" ht="15" customHeight="1">
      <c r="A590" s="290" t="s">
        <v>4121</v>
      </c>
      <c r="B590" s="290" t="s">
        <v>2686</v>
      </c>
      <c r="C590" s="290" t="s">
        <v>2687</v>
      </c>
      <c r="D590" s="290" t="s">
        <v>2688</v>
      </c>
      <c r="E590" s="290" t="s">
        <v>5371</v>
      </c>
      <c r="F590" s="443" t="s">
        <v>2450</v>
      </c>
      <c r="G590" s="221" t="s">
        <v>5507</v>
      </c>
    </row>
    <row r="591" spans="1:11" ht="15" customHeight="1">
      <c r="A591" s="25" t="s">
        <v>155</v>
      </c>
      <c r="B591" s="25" t="s">
        <v>757</v>
      </c>
      <c r="C591" s="25" t="s">
        <v>3382</v>
      </c>
      <c r="D591" s="25" t="s">
        <v>3373</v>
      </c>
      <c r="E591" s="25" t="s">
        <v>155</v>
      </c>
      <c r="F591" s="389" t="s">
        <v>800</v>
      </c>
      <c r="G591" t="s">
        <v>5508</v>
      </c>
    </row>
    <row r="592" spans="1:11" ht="15" customHeight="1">
      <c r="A592" s="26" t="s">
        <v>2016</v>
      </c>
      <c r="B592" s="26" t="s">
        <v>1659</v>
      </c>
      <c r="C592" s="26" t="s">
        <v>1659</v>
      </c>
      <c r="D592" s="26" t="s">
        <v>3365</v>
      </c>
      <c r="E592" s="26" t="s">
        <v>2016</v>
      </c>
      <c r="F592" s="458" t="s">
        <v>5505</v>
      </c>
    </row>
    <row r="593" spans="1:10" ht="15" customHeight="1">
      <c r="A593" s="21" t="s">
        <v>2025</v>
      </c>
      <c r="B593" s="21" t="s">
        <v>1662</v>
      </c>
      <c r="C593" s="21" t="s">
        <v>9</v>
      </c>
      <c r="D593" s="26" t="s">
        <v>3361</v>
      </c>
      <c r="E593" s="21" t="s">
        <v>2025</v>
      </c>
      <c r="F593" s="444"/>
    </row>
    <row r="594" spans="1:10" ht="15" customHeight="1">
      <c r="F594" s="1"/>
    </row>
    <row r="595" spans="1:10" ht="15" customHeight="1">
      <c r="A595" s="24" t="s">
        <v>5458</v>
      </c>
      <c r="F595" s="1"/>
    </row>
    <row r="596" spans="1:10" ht="15" customHeight="1">
      <c r="A596" s="25" t="s">
        <v>153</v>
      </c>
      <c r="B596" s="443" t="s">
        <v>2450</v>
      </c>
      <c r="C596" s="221" t="s">
        <v>4702</v>
      </c>
      <c r="F596" s="1"/>
    </row>
    <row r="597" spans="1:10" ht="15" customHeight="1">
      <c r="A597" s="26" t="s">
        <v>790</v>
      </c>
      <c r="B597" s="389" t="s">
        <v>800</v>
      </c>
      <c r="C597" t="s">
        <v>5509</v>
      </c>
      <c r="F597" s="1"/>
    </row>
    <row r="598" spans="1:10" ht="15" customHeight="1">
      <c r="A598" s="21" t="s">
        <v>1656</v>
      </c>
      <c r="B598" s="458" t="s">
        <v>5511</v>
      </c>
      <c r="F598" s="1"/>
    </row>
    <row r="599" spans="1:10" ht="15" customHeight="1">
      <c r="B599" s="444"/>
      <c r="F599" s="1"/>
    </row>
    <row r="600" spans="1:10" ht="15" customHeight="1">
      <c r="A600" s="489" t="s">
        <v>5459</v>
      </c>
      <c r="B600" s="490"/>
    </row>
    <row r="601" spans="1:10" ht="15" customHeight="1">
      <c r="A601" s="290" t="s">
        <v>2686</v>
      </c>
      <c r="B601" s="290" t="s">
        <v>2687</v>
      </c>
      <c r="C601" s="290" t="s">
        <v>2688</v>
      </c>
      <c r="D601" s="290" t="s">
        <v>2689</v>
      </c>
      <c r="E601" s="290" t="s">
        <v>2690</v>
      </c>
      <c r="F601" s="290" t="s">
        <v>2691</v>
      </c>
      <c r="G601" s="290" t="s">
        <v>2692</v>
      </c>
      <c r="H601" s="290" t="s">
        <v>2693</v>
      </c>
      <c r="I601" s="290" t="s">
        <v>5386</v>
      </c>
      <c r="J601" s="290" t="s">
        <v>5387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2016</v>
      </c>
      <c r="F602" s="25" t="s">
        <v>153</v>
      </c>
      <c r="G602" s="25" t="s">
        <v>5434</v>
      </c>
      <c r="H602" s="25" t="s">
        <v>2001</v>
      </c>
      <c r="I602" s="25" t="s">
        <v>1644</v>
      </c>
      <c r="J602" s="25" t="s">
        <v>3371</v>
      </c>
    </row>
    <row r="603" spans="1:10" ht="15" customHeight="1">
      <c r="A603" s="26" t="s">
        <v>2021</v>
      </c>
      <c r="B603" s="26" t="s">
        <v>2004</v>
      </c>
      <c r="C603" s="26" t="s">
        <v>2022</v>
      </c>
      <c r="D603" s="26" t="s">
        <v>2024</v>
      </c>
      <c r="E603" s="26" t="s">
        <v>153</v>
      </c>
      <c r="F603" s="26" t="s">
        <v>3371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2016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3368</v>
      </c>
    </row>
    <row r="605" spans="1:10" ht="15" customHeight="1">
      <c r="A605" s="290" t="s">
        <v>5388</v>
      </c>
      <c r="B605" s="290" t="s">
        <v>5389</v>
      </c>
      <c r="C605" s="290" t="s">
        <v>5390</v>
      </c>
      <c r="D605" s="290" t="s">
        <v>5391</v>
      </c>
      <c r="E605" s="290" t="s">
        <v>5392</v>
      </c>
      <c r="F605" s="290" t="s">
        <v>5393</v>
      </c>
      <c r="G605" s="290" t="s">
        <v>5394</v>
      </c>
      <c r="H605" s="290" t="s">
        <v>5395</v>
      </c>
      <c r="I605" s="290" t="s">
        <v>5396</v>
      </c>
      <c r="J605" s="290" t="s">
        <v>5397</v>
      </c>
    </row>
    <row r="606" spans="1:10" ht="15" customHeight="1">
      <c r="A606" s="25" t="s">
        <v>3371</v>
      </c>
      <c r="B606" s="25" t="s">
        <v>2051</v>
      </c>
      <c r="C606" s="25" t="s">
        <v>2006</v>
      </c>
      <c r="D606" s="25" t="s">
        <v>3379</v>
      </c>
      <c r="E606" s="25" t="s">
        <v>3361</v>
      </c>
      <c r="F606" s="25" t="s">
        <v>779</v>
      </c>
      <c r="G606" s="25" t="s">
        <v>153</v>
      </c>
      <c r="H606" s="25" t="s">
        <v>2006</v>
      </c>
      <c r="I606" s="25" t="s">
        <v>2021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3376</v>
      </c>
      <c r="E607" s="25" t="s">
        <v>1644</v>
      </c>
      <c r="F607" s="26" t="s">
        <v>1662</v>
      </c>
      <c r="G607" s="26" t="s">
        <v>3371</v>
      </c>
      <c r="H607" s="26" t="s">
        <v>2024</v>
      </c>
      <c r="I607" s="26" t="s">
        <v>2008</v>
      </c>
      <c r="J607" s="26" t="s">
        <v>779</v>
      </c>
    </row>
    <row r="608" spans="1:10" ht="15" customHeight="1">
      <c r="A608" s="21" t="s">
        <v>1</v>
      </c>
      <c r="B608" s="21" t="s">
        <v>2001</v>
      </c>
      <c r="C608" s="21" t="s">
        <v>2024</v>
      </c>
      <c r="D608" s="21" t="s">
        <v>788</v>
      </c>
      <c r="E608" s="21" t="s">
        <v>3372</v>
      </c>
      <c r="F608" s="21" t="s">
        <v>1644</v>
      </c>
      <c r="G608" s="21" t="s">
        <v>3364</v>
      </c>
      <c r="H608" s="21" t="s">
        <v>779</v>
      </c>
      <c r="I608" s="21" t="s">
        <v>778</v>
      </c>
      <c r="J608" s="21" t="s">
        <v>2023</v>
      </c>
    </row>
    <row r="609" spans="1:6" ht="15" customHeight="1">
      <c r="A609" s="21"/>
      <c r="B609" s="21" t="s">
        <v>5444</v>
      </c>
      <c r="C609" s="21"/>
      <c r="D609" s="21"/>
      <c r="E609" s="21"/>
      <c r="F609" s="18"/>
    </row>
    <row r="610" spans="1:6" ht="15" customHeight="1">
      <c r="A610" s="290" t="s">
        <v>5398</v>
      </c>
      <c r="B610" s="290" t="s">
        <v>5487</v>
      </c>
      <c r="C610" s="290" t="s">
        <v>5371</v>
      </c>
      <c r="D610" s="443" t="s">
        <v>2450</v>
      </c>
      <c r="E610" s="221" t="s">
        <v>5488</v>
      </c>
    </row>
    <row r="611" spans="1:6" ht="15" customHeight="1">
      <c r="A611" s="25" t="s">
        <v>3371</v>
      </c>
      <c r="B611" s="25" t="s">
        <v>779</v>
      </c>
      <c r="C611" s="25" t="s">
        <v>1644</v>
      </c>
      <c r="D611" s="389" t="s">
        <v>2006</v>
      </c>
      <c r="E611" t="s">
        <v>5510</v>
      </c>
    </row>
    <row r="612" spans="1:6" ht="15" customHeight="1">
      <c r="A612" s="26" t="s">
        <v>2021</v>
      </c>
      <c r="B612" s="26" t="s">
        <v>1644</v>
      </c>
      <c r="C612" s="26" t="s">
        <v>779</v>
      </c>
      <c r="D612" s="458" t="s">
        <v>5518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5526</v>
      </c>
      <c r="F615" s="439"/>
    </row>
    <row r="616" spans="1:6" ht="15" customHeight="1">
      <c r="A616" s="24" t="s">
        <v>5552</v>
      </c>
    </row>
    <row r="617" spans="1:6" ht="15" customHeight="1">
      <c r="A617" s="25" t="s">
        <v>2008</v>
      </c>
      <c r="B617" s="443" t="s">
        <v>2450</v>
      </c>
      <c r="C617" s="221" t="s">
        <v>4702</v>
      </c>
      <c r="F617" s="18"/>
    </row>
    <row r="618" spans="1:6" ht="15" customHeight="1">
      <c r="A618" s="26" t="s">
        <v>5553</v>
      </c>
      <c r="B618" s="389" t="s">
        <v>2006</v>
      </c>
      <c r="C618" t="s">
        <v>5560</v>
      </c>
    </row>
    <row r="619" spans="1:6" ht="15" customHeight="1">
      <c r="A619" s="21" t="s">
        <v>771</v>
      </c>
      <c r="B619" s="458" t="s">
        <v>5556</v>
      </c>
    </row>
    <row r="620" spans="1:6" ht="15" customHeight="1">
      <c r="A620" s="21" t="s">
        <v>2050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5554</v>
      </c>
      <c r="F622" s="18"/>
    </row>
    <row r="623" spans="1:6" ht="15" customHeight="1">
      <c r="A623" s="25" t="s">
        <v>3367</v>
      </c>
      <c r="B623" s="443" t="s">
        <v>2450</v>
      </c>
      <c r="C623" s="221" t="s">
        <v>4702</v>
      </c>
    </row>
    <row r="624" spans="1:6" ht="15" customHeight="1">
      <c r="A624" s="26" t="s">
        <v>764</v>
      </c>
      <c r="B624" s="389" t="s">
        <v>2006</v>
      </c>
      <c r="C624" t="s">
        <v>5561</v>
      </c>
    </row>
    <row r="625" spans="1:6" ht="15" customHeight="1">
      <c r="A625" s="21" t="s">
        <v>748</v>
      </c>
      <c r="B625" s="458" t="s">
        <v>5557</v>
      </c>
      <c r="F625" s="439"/>
    </row>
    <row r="626" spans="1:6" ht="15" customHeight="1">
      <c r="B626" s="444"/>
      <c r="F626" s="18"/>
    </row>
    <row r="627" spans="1:6" ht="15" customHeight="1">
      <c r="A627" s="24" t="s">
        <v>5555</v>
      </c>
    </row>
    <row r="628" spans="1:6" ht="15" customHeight="1">
      <c r="A628" s="25" t="s">
        <v>1656</v>
      </c>
      <c r="B628" s="443" t="s">
        <v>2450</v>
      </c>
      <c r="C628" s="221" t="s">
        <v>4702</v>
      </c>
    </row>
    <row r="629" spans="1:6" ht="15" customHeight="1">
      <c r="A629" s="26" t="s">
        <v>1652</v>
      </c>
      <c r="B629" s="389" t="s">
        <v>2006</v>
      </c>
      <c r="C629" t="s">
        <v>5562</v>
      </c>
      <c r="F629" s="439"/>
    </row>
    <row r="630" spans="1:6" ht="15" customHeight="1">
      <c r="A630" s="21" t="s">
        <v>153</v>
      </c>
      <c r="B630" s="458" t="s">
        <v>5558</v>
      </c>
    </row>
    <row r="631" spans="1:6" ht="15" customHeight="1">
      <c r="A631" s="440"/>
      <c r="B631" s="444"/>
      <c r="F631" s="18"/>
    </row>
    <row r="632" spans="1:6" ht="15" customHeight="1">
      <c r="A632" s="24" t="s">
        <v>5527</v>
      </c>
    </row>
    <row r="633" spans="1:6" ht="15" customHeight="1">
      <c r="A633" s="25" t="s">
        <v>790</v>
      </c>
      <c r="B633" s="443" t="s">
        <v>2450</v>
      </c>
      <c r="C633" s="221" t="s">
        <v>4710</v>
      </c>
    </row>
    <row r="634" spans="1:6" ht="15" customHeight="1">
      <c r="A634" s="25" t="s">
        <v>3379</v>
      </c>
      <c r="B634" s="389" t="s">
        <v>2006</v>
      </c>
      <c r="C634" t="s">
        <v>5563</v>
      </c>
    </row>
    <row r="635" spans="1:6" ht="15" customHeight="1">
      <c r="A635" s="21" t="s">
        <v>782</v>
      </c>
      <c r="B635" s="458" t="s">
        <v>5559</v>
      </c>
    </row>
    <row r="636" spans="1:6" ht="15" customHeight="1">
      <c r="A636" s="21"/>
      <c r="B636" s="458"/>
    </row>
    <row r="637" spans="1:6" ht="15" customHeight="1">
      <c r="A637" s="478" t="s">
        <v>5528</v>
      </c>
      <c r="B637" s="3"/>
    </row>
    <row r="638" spans="1:6" ht="15" customHeight="1">
      <c r="A638" s="24" t="s">
        <v>5529</v>
      </c>
      <c r="B638" s="458"/>
    </row>
    <row r="639" spans="1:6" ht="15" customHeight="1">
      <c r="A639" s="25" t="s">
        <v>5576</v>
      </c>
      <c r="B639" s="443" t="s">
        <v>2450</v>
      </c>
      <c r="C639" s="221" t="s">
        <v>5585</v>
      </c>
    </row>
    <row r="640" spans="1:6" ht="15" customHeight="1">
      <c r="A640" s="26" t="s">
        <v>3361</v>
      </c>
      <c r="B640" s="389" t="s">
        <v>2006</v>
      </c>
      <c r="C640" t="s">
        <v>5586</v>
      </c>
      <c r="F640" s="439"/>
    </row>
    <row r="641" spans="1:7" ht="15" customHeight="1">
      <c r="A641" s="26" t="s">
        <v>2024</v>
      </c>
      <c r="B641" s="458" t="s">
        <v>5578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5530</v>
      </c>
    </row>
    <row r="645" spans="1:7" ht="15" customHeight="1">
      <c r="A645" s="25" t="s">
        <v>4531</v>
      </c>
      <c r="B645" s="443" t="s">
        <v>2450</v>
      </c>
      <c r="C645" s="221" t="s">
        <v>5339</v>
      </c>
    </row>
    <row r="646" spans="1:7" ht="15" customHeight="1">
      <c r="A646" s="26" t="s">
        <v>4531</v>
      </c>
      <c r="B646" s="389" t="s">
        <v>2006</v>
      </c>
      <c r="C646" t="s">
        <v>5586</v>
      </c>
      <c r="F646" s="439"/>
    </row>
    <row r="647" spans="1:7" ht="15" customHeight="1">
      <c r="A647" s="21" t="s">
        <v>4531</v>
      </c>
      <c r="B647" s="458" t="s">
        <v>5579</v>
      </c>
    </row>
    <row r="648" spans="1:7" ht="15" customHeight="1">
      <c r="B648" s="444"/>
      <c r="F648" s="18"/>
    </row>
    <row r="649" spans="1:7" ht="15" customHeight="1">
      <c r="A649" s="24" t="s">
        <v>5531</v>
      </c>
      <c r="F649" t="s">
        <v>4719</v>
      </c>
      <c r="G649" t="s">
        <v>4719</v>
      </c>
    </row>
    <row r="650" spans="1:7" ht="15" customHeight="1">
      <c r="A650" s="25" t="s">
        <v>1647</v>
      </c>
      <c r="B650" s="443" t="s">
        <v>2450</v>
      </c>
      <c r="C650" s="221" t="s">
        <v>4702</v>
      </c>
      <c r="D650" t="s">
        <v>4719</v>
      </c>
    </row>
    <row r="651" spans="1:7" ht="15" customHeight="1">
      <c r="A651" s="26" t="s">
        <v>15</v>
      </c>
      <c r="B651" s="389" t="s">
        <v>2006</v>
      </c>
      <c r="C651" t="s">
        <v>5587</v>
      </c>
      <c r="F651" s="439"/>
    </row>
    <row r="652" spans="1:7" ht="15" customHeight="1">
      <c r="A652" s="21" t="s">
        <v>738</v>
      </c>
      <c r="B652" s="458" t="s">
        <v>5580</v>
      </c>
    </row>
    <row r="653" spans="1:7" ht="15" customHeight="1">
      <c r="B653" s="444"/>
      <c r="F653" s="18"/>
    </row>
    <row r="654" spans="1:7" ht="15" customHeight="1">
      <c r="A654" s="24" t="s">
        <v>5532</v>
      </c>
    </row>
    <row r="655" spans="1:7" ht="15" customHeight="1">
      <c r="A655" s="25" t="s">
        <v>3379</v>
      </c>
      <c r="B655" s="443" t="s">
        <v>2450</v>
      </c>
      <c r="C655" s="221" t="s">
        <v>4702</v>
      </c>
    </row>
    <row r="656" spans="1:7" ht="15" customHeight="1">
      <c r="A656" s="26" t="s">
        <v>162</v>
      </c>
      <c r="B656" s="389" t="s">
        <v>2006</v>
      </c>
      <c r="C656" t="s">
        <v>5588</v>
      </c>
      <c r="F656" s="439"/>
    </row>
    <row r="657" spans="1:11" ht="15" customHeight="1">
      <c r="A657" s="21" t="s">
        <v>1654</v>
      </c>
      <c r="B657" s="458" t="s">
        <v>5581</v>
      </c>
    </row>
    <row r="658" spans="1:11" ht="15" customHeight="1">
      <c r="B658" s="444"/>
      <c r="F658" s="18"/>
    </row>
    <row r="659" spans="1:11" ht="15" customHeight="1">
      <c r="A659" s="24" t="s">
        <v>5533</v>
      </c>
      <c r="J659" t="s">
        <v>4719</v>
      </c>
    </row>
    <row r="660" spans="1:11" ht="15" customHeight="1">
      <c r="A660" s="25" t="s">
        <v>3381</v>
      </c>
      <c r="B660" s="443" t="s">
        <v>2450</v>
      </c>
      <c r="C660" s="221" t="s">
        <v>4702</v>
      </c>
    </row>
    <row r="661" spans="1:11" ht="15" customHeight="1">
      <c r="A661" s="26" t="s">
        <v>153</v>
      </c>
      <c r="B661" s="389" t="s">
        <v>2006</v>
      </c>
      <c r="C661" t="s">
        <v>5589</v>
      </c>
      <c r="F661" s="439"/>
    </row>
    <row r="662" spans="1:11" ht="15" customHeight="1">
      <c r="A662" s="21" t="s">
        <v>790</v>
      </c>
      <c r="B662" s="458" t="s">
        <v>5582</v>
      </c>
    </row>
    <row r="663" spans="1:11" ht="15" customHeight="1">
      <c r="B663" s="444"/>
      <c r="F663" s="18"/>
    </row>
    <row r="664" spans="1:11" ht="15" customHeight="1">
      <c r="A664" s="24" t="s">
        <v>5534</v>
      </c>
    </row>
    <row r="665" spans="1:11" ht="15" customHeight="1">
      <c r="A665" s="290" t="s">
        <v>4121</v>
      </c>
      <c r="B665" s="290" t="s">
        <v>2686</v>
      </c>
      <c r="C665" s="290" t="s">
        <v>2687</v>
      </c>
      <c r="D665" s="290" t="s">
        <v>2688</v>
      </c>
      <c r="E665" s="290" t="s">
        <v>2689</v>
      </c>
      <c r="F665" s="290" t="s">
        <v>5371</v>
      </c>
      <c r="G665" s="443" t="s">
        <v>2450</v>
      </c>
      <c r="H665" s="221" t="s">
        <v>5590</v>
      </c>
    </row>
    <row r="666" spans="1:11" ht="15" customHeight="1">
      <c r="A666" s="25" t="s">
        <v>1656</v>
      </c>
      <c r="B666" s="25" t="s">
        <v>5030</v>
      </c>
      <c r="C666" s="25" t="s">
        <v>762</v>
      </c>
      <c r="D666" s="25" t="s">
        <v>762</v>
      </c>
      <c r="E666" s="25" t="s">
        <v>790</v>
      </c>
      <c r="F666" s="25" t="s">
        <v>3371</v>
      </c>
      <c r="G666" s="389" t="s">
        <v>2006</v>
      </c>
      <c r="H666" t="s">
        <v>5591</v>
      </c>
    </row>
    <row r="667" spans="1:11" ht="15" customHeight="1">
      <c r="A667" s="26" t="s">
        <v>800</v>
      </c>
      <c r="B667" s="26" t="s">
        <v>5030</v>
      </c>
      <c r="C667" s="26" t="s">
        <v>2028</v>
      </c>
      <c r="D667" s="26" t="s">
        <v>3379</v>
      </c>
      <c r="E667" s="26" t="s">
        <v>3371</v>
      </c>
      <c r="F667" s="26" t="s">
        <v>1656</v>
      </c>
      <c r="G667" s="458" t="s">
        <v>5583</v>
      </c>
    </row>
    <row r="668" spans="1:11" ht="15" customHeight="1">
      <c r="A668" s="21" t="s">
        <v>9</v>
      </c>
      <c r="B668" s="21" t="s">
        <v>5030</v>
      </c>
      <c r="C668" s="21" t="s">
        <v>3371</v>
      </c>
      <c r="D668" s="26" t="s">
        <v>782</v>
      </c>
      <c r="E668" s="21" t="s">
        <v>1653</v>
      </c>
      <c r="F668" s="21" t="s">
        <v>790</v>
      </c>
      <c r="G668" s="444"/>
    </row>
    <row r="669" spans="1:11" ht="15" customHeight="1">
      <c r="A669" s="21" t="s">
        <v>3395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5535</v>
      </c>
      <c r="B671" s="490"/>
    </row>
    <row r="672" spans="1:11" ht="15" customHeight="1">
      <c r="A672" s="290" t="s">
        <v>2686</v>
      </c>
      <c r="B672" s="290" t="s">
        <v>2687</v>
      </c>
      <c r="C672" s="290" t="s">
        <v>2688</v>
      </c>
      <c r="D672" s="290" t="s">
        <v>2689</v>
      </c>
      <c r="E672" s="290" t="s">
        <v>2690</v>
      </c>
      <c r="F672" s="290" t="s">
        <v>2691</v>
      </c>
      <c r="G672" s="290" t="s">
        <v>2692</v>
      </c>
      <c r="H672" s="290" t="s">
        <v>2693</v>
      </c>
      <c r="I672" s="290" t="s">
        <v>5371</v>
      </c>
      <c r="J672" s="443" t="s">
        <v>2450</v>
      </c>
      <c r="K672" s="221" t="s">
        <v>5592</v>
      </c>
    </row>
    <row r="673" spans="1:11" ht="15" customHeight="1">
      <c r="A673" s="25" t="s">
        <v>3362</v>
      </c>
      <c r="B673" s="25" t="s">
        <v>3382</v>
      </c>
      <c r="C673" s="25" t="s">
        <v>771</v>
      </c>
      <c r="D673" s="25" t="s">
        <v>1644</v>
      </c>
      <c r="E673" s="25" t="s">
        <v>779</v>
      </c>
      <c r="F673" s="25" t="s">
        <v>3393</v>
      </c>
      <c r="G673" s="25" t="s">
        <v>2028</v>
      </c>
      <c r="H673" s="25" t="s">
        <v>2028</v>
      </c>
      <c r="I673" s="25" t="s">
        <v>162</v>
      </c>
      <c r="J673" s="389" t="s">
        <v>2006</v>
      </c>
      <c r="K673" t="s">
        <v>5593</v>
      </c>
    </row>
    <row r="674" spans="1:11" ht="15" customHeight="1">
      <c r="A674" s="26" t="s">
        <v>771</v>
      </c>
      <c r="B674" s="26" t="s">
        <v>1654</v>
      </c>
      <c r="C674" s="26" t="s">
        <v>3362</v>
      </c>
      <c r="D674" s="26" t="s">
        <v>5577</v>
      </c>
      <c r="E674" s="26" t="s">
        <v>154</v>
      </c>
      <c r="F674" s="26" t="s">
        <v>162</v>
      </c>
      <c r="G674" s="26" t="s">
        <v>15</v>
      </c>
      <c r="H674" s="26" t="s">
        <v>2024</v>
      </c>
      <c r="I674" s="26" t="s">
        <v>3393</v>
      </c>
      <c r="J674" s="458" t="s">
        <v>5584</v>
      </c>
    </row>
    <row r="675" spans="1:11" ht="15" customHeight="1">
      <c r="A675" s="21" t="s">
        <v>3379</v>
      </c>
      <c r="B675" s="21" t="s">
        <v>763</v>
      </c>
      <c r="C675" s="21" t="s">
        <v>3379</v>
      </c>
      <c r="D675" s="21" t="s">
        <v>1653</v>
      </c>
      <c r="E675" s="21" t="s">
        <v>17</v>
      </c>
      <c r="F675" s="21" t="s">
        <v>3362</v>
      </c>
      <c r="G675" s="21" t="s">
        <v>738</v>
      </c>
      <c r="H675" s="21" t="s">
        <v>2009</v>
      </c>
      <c r="I675" s="21" t="s">
        <v>2028</v>
      </c>
      <c r="J675" s="444"/>
    </row>
    <row r="676" spans="1:11" ht="15" customHeight="1"/>
    <row r="677" spans="1:11" ht="15" customHeight="1">
      <c r="A677" s="478" t="s">
        <v>5536</v>
      </c>
      <c r="F677" s="439"/>
    </row>
    <row r="678" spans="1:11" ht="15" customHeight="1">
      <c r="A678" s="24" t="s">
        <v>5537</v>
      </c>
    </row>
    <row r="679" spans="1:11" ht="15" customHeight="1">
      <c r="A679" s="25" t="s">
        <v>771</v>
      </c>
      <c r="B679" s="443" t="s">
        <v>2450</v>
      </c>
      <c r="C679" s="221" t="s">
        <v>4702</v>
      </c>
      <c r="F679" s="18"/>
    </row>
    <row r="680" spans="1:11" ht="15" customHeight="1">
      <c r="A680" s="26" t="s">
        <v>11</v>
      </c>
      <c r="B680" s="389" t="s">
        <v>2006</v>
      </c>
      <c r="C680" t="s">
        <v>5622</v>
      </c>
    </row>
    <row r="681" spans="1:11" ht="15" customHeight="1">
      <c r="A681" s="21" t="s">
        <v>31</v>
      </c>
      <c r="B681" s="458" t="s">
        <v>5617</v>
      </c>
    </row>
    <row r="682" spans="1:11" ht="15" customHeight="1">
      <c r="B682" s="444"/>
      <c r="F682" s="439"/>
    </row>
    <row r="683" spans="1:11" ht="15" customHeight="1">
      <c r="A683" s="24" t="s">
        <v>5538</v>
      </c>
    </row>
    <row r="684" spans="1:11" ht="15" customHeight="1">
      <c r="A684" s="290" t="s">
        <v>2686</v>
      </c>
      <c r="B684" s="290" t="s">
        <v>2687</v>
      </c>
      <c r="C684" s="290" t="s">
        <v>2688</v>
      </c>
      <c r="D684" s="290" t="s">
        <v>2689</v>
      </c>
      <c r="E684" s="290" t="s">
        <v>5371</v>
      </c>
      <c r="F684" s="443" t="s">
        <v>2450</v>
      </c>
      <c r="G684" s="221" t="s">
        <v>5507</v>
      </c>
    </row>
    <row r="685" spans="1:11" ht="15" customHeight="1">
      <c r="A685" s="25" t="s">
        <v>153</v>
      </c>
      <c r="B685" s="25" t="s">
        <v>3381</v>
      </c>
      <c r="C685" s="25" t="s">
        <v>771</v>
      </c>
      <c r="D685" s="25" t="s">
        <v>757</v>
      </c>
      <c r="E685" s="25" t="s">
        <v>771</v>
      </c>
      <c r="F685" s="389" t="s">
        <v>2006</v>
      </c>
      <c r="G685" t="s">
        <v>5623</v>
      </c>
    </row>
    <row r="686" spans="1:11" ht="15" customHeight="1">
      <c r="A686" s="26" t="s">
        <v>3362</v>
      </c>
      <c r="B686" s="26" t="s">
        <v>33</v>
      </c>
      <c r="C686" s="26" t="s">
        <v>748</v>
      </c>
      <c r="D686" s="26" t="s">
        <v>800</v>
      </c>
      <c r="E686" s="26" t="s">
        <v>764</v>
      </c>
      <c r="F686" s="458" t="s">
        <v>5618</v>
      </c>
    </row>
    <row r="687" spans="1:11" ht="15" customHeight="1">
      <c r="A687" s="21" t="s">
        <v>1647</v>
      </c>
      <c r="B687" s="21" t="s">
        <v>153</v>
      </c>
      <c r="C687" s="21" t="s">
        <v>738</v>
      </c>
      <c r="D687" s="26" t="s">
        <v>3379</v>
      </c>
      <c r="E687" s="21" t="s">
        <v>748</v>
      </c>
      <c r="F687" s="444"/>
    </row>
    <row r="688" spans="1:11" ht="15" customHeight="1"/>
    <row r="689" spans="1:11" ht="15" customHeight="1">
      <c r="A689" s="489" t="s">
        <v>5539</v>
      </c>
      <c r="B689" s="490"/>
    </row>
    <row r="690" spans="1:11" ht="15" customHeight="1">
      <c r="A690" s="290" t="s">
        <v>2686</v>
      </c>
      <c r="B690" s="290" t="s">
        <v>2687</v>
      </c>
      <c r="C690" s="290" t="s">
        <v>2688</v>
      </c>
      <c r="D690" s="290" t="s">
        <v>2689</v>
      </c>
      <c r="E690" s="290" t="s">
        <v>2690</v>
      </c>
      <c r="F690" s="290" t="s">
        <v>5371</v>
      </c>
      <c r="G690" s="443" t="s">
        <v>2450</v>
      </c>
      <c r="H690" s="221" t="s">
        <v>4731</v>
      </c>
    </row>
    <row r="691" spans="1:11" ht="15" customHeight="1">
      <c r="A691" s="25" t="s">
        <v>763</v>
      </c>
      <c r="B691" s="25" t="s">
        <v>762</v>
      </c>
      <c r="C691" s="25" t="s">
        <v>15</v>
      </c>
      <c r="D691" s="25" t="s">
        <v>763</v>
      </c>
      <c r="E691" s="25" t="s">
        <v>2050</v>
      </c>
      <c r="F691" s="25" t="s">
        <v>2050</v>
      </c>
      <c r="G691" s="389" t="s">
        <v>2006</v>
      </c>
      <c r="H691" t="s">
        <v>5624</v>
      </c>
    </row>
    <row r="692" spans="1:11" ht="15" customHeight="1">
      <c r="A692" s="26" t="s">
        <v>2022</v>
      </c>
      <c r="B692" s="26" t="s">
        <v>153</v>
      </c>
      <c r="C692" s="26" t="s">
        <v>771</v>
      </c>
      <c r="D692" s="26" t="s">
        <v>1</v>
      </c>
      <c r="E692" s="26" t="s">
        <v>3377</v>
      </c>
      <c r="F692" s="26" t="s">
        <v>763</v>
      </c>
      <c r="G692" s="458" t="s">
        <v>5619</v>
      </c>
    </row>
    <row r="693" spans="1:11" ht="15" customHeight="1">
      <c r="A693" s="21" t="s">
        <v>762</v>
      </c>
      <c r="B693" s="21" t="s">
        <v>2008</v>
      </c>
      <c r="C693" s="26" t="s">
        <v>3376</v>
      </c>
      <c r="D693" s="21" t="s">
        <v>2050</v>
      </c>
      <c r="E693" s="21" t="s">
        <v>728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5540</v>
      </c>
      <c r="B695" s="490"/>
    </row>
    <row r="696" spans="1:11" ht="15" customHeight="1">
      <c r="A696" s="290" t="s">
        <v>2686</v>
      </c>
      <c r="B696" s="290" t="s">
        <v>2687</v>
      </c>
      <c r="C696" s="290" t="s">
        <v>2688</v>
      </c>
      <c r="D696" s="290" t="s">
        <v>2689</v>
      </c>
      <c r="E696" s="290" t="s">
        <v>2690</v>
      </c>
      <c r="F696" s="290" t="s">
        <v>5371</v>
      </c>
      <c r="G696" s="443" t="s">
        <v>2450</v>
      </c>
      <c r="H696" s="221" t="s">
        <v>5626</v>
      </c>
    </row>
    <row r="697" spans="1:11" ht="15" customHeight="1">
      <c r="A697" s="25" t="s">
        <v>3376</v>
      </c>
      <c r="B697" s="25" t="s">
        <v>3369</v>
      </c>
      <c r="C697" s="25" t="s">
        <v>796</v>
      </c>
      <c r="D697" s="25" t="s">
        <v>746</v>
      </c>
      <c r="E697" s="25" t="s">
        <v>3382</v>
      </c>
      <c r="F697" s="25" t="s">
        <v>796</v>
      </c>
      <c r="G697" s="389" t="s">
        <v>2006</v>
      </c>
      <c r="H697" t="s">
        <v>5627</v>
      </c>
    </row>
    <row r="698" spans="1:11" ht="15" customHeight="1">
      <c r="A698" s="26" t="s">
        <v>3391</v>
      </c>
      <c r="B698" s="26" t="s">
        <v>3377</v>
      </c>
      <c r="C698" s="26" t="s">
        <v>2022</v>
      </c>
      <c r="D698" s="26" t="s">
        <v>1647</v>
      </c>
      <c r="E698" s="26" t="s">
        <v>3376</v>
      </c>
      <c r="F698" s="26" t="s">
        <v>25</v>
      </c>
      <c r="G698" s="458" t="s">
        <v>5620</v>
      </c>
    </row>
    <row r="699" spans="1:11" ht="15" customHeight="1">
      <c r="A699" s="21" t="s">
        <v>790</v>
      </c>
      <c r="B699" s="21" t="s">
        <v>180</v>
      </c>
      <c r="C699" s="21" t="s">
        <v>3379</v>
      </c>
      <c r="D699" s="26" t="s">
        <v>796</v>
      </c>
      <c r="E699" s="21" t="s">
        <v>1659</v>
      </c>
      <c r="F699" s="21" t="s">
        <v>2016</v>
      </c>
      <c r="G699" s="444"/>
    </row>
    <row r="700" spans="1:11" ht="15" customHeight="1">
      <c r="A700" s="21"/>
      <c r="B700" s="21"/>
      <c r="C700" s="21"/>
      <c r="D700" s="26" t="s">
        <v>738</v>
      </c>
      <c r="E700" s="21"/>
      <c r="F700" s="21" t="s">
        <v>746</v>
      </c>
      <c r="G700" s="1"/>
    </row>
    <row r="701" spans="1:11" ht="15" customHeight="1"/>
    <row r="702" spans="1:11" ht="15" customHeight="1">
      <c r="A702" s="489" t="s">
        <v>5616</v>
      </c>
      <c r="B702" s="490"/>
    </row>
    <row r="703" spans="1:11" ht="15" customHeight="1">
      <c r="A703" s="290" t="s">
        <v>2686</v>
      </c>
      <c r="B703" s="290" t="s">
        <v>2687</v>
      </c>
      <c r="C703" s="290" t="s">
        <v>2688</v>
      </c>
      <c r="D703" s="290" t="s">
        <v>2689</v>
      </c>
      <c r="E703" s="290" t="s">
        <v>2690</v>
      </c>
      <c r="F703" s="290" t="s">
        <v>2691</v>
      </c>
      <c r="G703" s="290" t="s">
        <v>2692</v>
      </c>
      <c r="H703" s="290" t="s">
        <v>2693</v>
      </c>
      <c r="I703" s="290" t="s">
        <v>5371</v>
      </c>
      <c r="J703" s="443" t="s">
        <v>2450</v>
      </c>
      <c r="K703" s="221" t="s">
        <v>5625</v>
      </c>
    </row>
    <row r="704" spans="1:11" ht="15" customHeight="1">
      <c r="A704" s="25" t="s">
        <v>3363</v>
      </c>
      <c r="B704" s="25" t="s">
        <v>3366</v>
      </c>
      <c r="C704" s="25" t="s">
        <v>3363</v>
      </c>
      <c r="D704" s="25" t="s">
        <v>3363</v>
      </c>
      <c r="E704" s="25" t="s">
        <v>764</v>
      </c>
      <c r="F704" s="25" t="s">
        <v>5030</v>
      </c>
      <c r="G704" s="25" t="s">
        <v>3366</v>
      </c>
      <c r="H704" s="25" t="s">
        <v>1644</v>
      </c>
      <c r="I704" s="25" t="s">
        <v>3363</v>
      </c>
      <c r="J704" s="389" t="s">
        <v>800</v>
      </c>
      <c r="K704" t="s">
        <v>5628</v>
      </c>
    </row>
    <row r="705" spans="1:10" ht="15" customHeight="1">
      <c r="A705" s="26" t="s">
        <v>3366</v>
      </c>
      <c r="B705" s="26" t="s">
        <v>3375</v>
      </c>
      <c r="C705" s="26" t="s">
        <v>1655</v>
      </c>
      <c r="D705" s="26" t="s">
        <v>141</v>
      </c>
      <c r="E705" s="26" t="s">
        <v>800</v>
      </c>
      <c r="F705" s="26" t="s">
        <v>5030</v>
      </c>
      <c r="G705" s="26" t="s">
        <v>23</v>
      </c>
      <c r="H705" s="26" t="s">
        <v>779</v>
      </c>
      <c r="I705" s="26" t="s">
        <v>17</v>
      </c>
      <c r="J705" s="458" t="s">
        <v>5621</v>
      </c>
    </row>
    <row r="706" spans="1:10" ht="15" customHeight="1">
      <c r="A706" s="21" t="s">
        <v>27</v>
      </c>
      <c r="B706" s="21" t="s">
        <v>2000</v>
      </c>
      <c r="C706" s="21" t="s">
        <v>17</v>
      </c>
      <c r="D706" s="21" t="s">
        <v>746</v>
      </c>
      <c r="E706" s="21" t="s">
        <v>2024</v>
      </c>
      <c r="F706" s="21" t="s">
        <v>5030</v>
      </c>
      <c r="G706" s="21" t="s">
        <v>3394</v>
      </c>
      <c r="H706" s="21" t="s">
        <v>1647</v>
      </c>
      <c r="I706" s="21" t="s">
        <v>2016</v>
      </c>
      <c r="J706" s="444"/>
    </row>
    <row r="707" spans="1:10" ht="15" customHeight="1">
      <c r="A707" s="21"/>
      <c r="B707" s="21"/>
      <c r="C707" s="21" t="s">
        <v>778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5541</v>
      </c>
    </row>
    <row r="710" spans="1:10" ht="15" customHeight="1">
      <c r="A710" s="3" t="s">
        <v>4531</v>
      </c>
    </row>
    <row r="712" spans="1:10" ht="15" customHeight="1">
      <c r="A712" s="478" t="s">
        <v>5542</v>
      </c>
    </row>
    <row r="713" spans="1:10" ht="15" customHeight="1">
      <c r="A713" s="3" t="s">
        <v>4531</v>
      </c>
    </row>
    <row r="714" spans="1:10" ht="15" customHeight="1">
      <c r="A714" s="35"/>
    </row>
    <row r="715" spans="1:10" ht="15" customHeight="1">
      <c r="A715" s="478" t="s">
        <v>5545</v>
      </c>
    </row>
    <row r="716" spans="1:10" ht="15" customHeight="1">
      <c r="A716" s="24" t="s">
        <v>5630</v>
      </c>
    </row>
    <row r="717" spans="1:10" ht="15" customHeight="1">
      <c r="A717" s="290" t="s">
        <v>2686</v>
      </c>
      <c r="B717" s="290" t="s">
        <v>2687</v>
      </c>
      <c r="C717" s="290" t="s">
        <v>2688</v>
      </c>
      <c r="D717" s="290" t="s">
        <v>2689</v>
      </c>
      <c r="E717" s="290" t="s">
        <v>2690</v>
      </c>
      <c r="F717" s="290" t="s">
        <v>5371</v>
      </c>
      <c r="G717" s="443" t="s">
        <v>2450</v>
      </c>
      <c r="H717" s="221" t="s">
        <v>5668</v>
      </c>
    </row>
    <row r="718" spans="1:10" ht="15" customHeight="1">
      <c r="A718" s="25" t="s">
        <v>15</v>
      </c>
      <c r="B718" s="25" t="s">
        <v>3379</v>
      </c>
      <c r="C718" s="25" t="s">
        <v>2050</v>
      </c>
      <c r="D718" s="25" t="s">
        <v>1</v>
      </c>
      <c r="E718" s="25" t="s">
        <v>2050</v>
      </c>
      <c r="F718" s="25" t="s">
        <v>15</v>
      </c>
      <c r="G718" s="389" t="s">
        <v>800</v>
      </c>
      <c r="H718" t="s">
        <v>5674</v>
      </c>
    </row>
    <row r="719" spans="1:10" ht="15" customHeight="1">
      <c r="A719" s="26" t="s">
        <v>33</v>
      </c>
      <c r="B719" s="26" t="s">
        <v>15</v>
      </c>
      <c r="C719" s="26" t="s">
        <v>764</v>
      </c>
      <c r="D719" s="26" t="s">
        <v>783</v>
      </c>
      <c r="E719" s="26" t="s">
        <v>764</v>
      </c>
      <c r="F719" s="26" t="s">
        <v>33</v>
      </c>
      <c r="G719" s="458" t="s">
        <v>5671</v>
      </c>
    </row>
    <row r="720" spans="1:10" ht="15" customHeight="1">
      <c r="A720" s="21" t="s">
        <v>788</v>
      </c>
      <c r="B720" s="21" t="s">
        <v>2050</v>
      </c>
      <c r="C720" s="26" t="s">
        <v>33</v>
      </c>
      <c r="D720" s="21" t="s">
        <v>2051</v>
      </c>
      <c r="E720" s="26" t="s">
        <v>33</v>
      </c>
      <c r="F720" s="21" t="s">
        <v>2050</v>
      </c>
      <c r="G720" s="444"/>
    </row>
    <row r="721" spans="1:8" ht="15" customHeight="1">
      <c r="A721" s="21" t="s">
        <v>3393</v>
      </c>
      <c r="B721" s="26"/>
      <c r="C721" s="26"/>
      <c r="D721" s="21" t="s">
        <v>1644</v>
      </c>
    </row>
    <row r="722" spans="1:8" ht="15" customHeight="1">
      <c r="A722" s="21" t="s">
        <v>748</v>
      </c>
      <c r="B722" s="21"/>
      <c r="C722" s="21"/>
      <c r="D722" s="21"/>
    </row>
    <row r="723" spans="1:8" ht="15" customHeight="1">
      <c r="A723" s="21" t="s">
        <v>3373</v>
      </c>
      <c r="B723" s="21"/>
      <c r="C723" s="21"/>
      <c r="D723" s="21"/>
    </row>
    <row r="724" spans="1:8" ht="15" customHeight="1">
      <c r="A724" s="21" t="s">
        <v>3376</v>
      </c>
      <c r="B724" s="21"/>
      <c r="C724" s="21"/>
      <c r="D724" s="21"/>
    </row>
    <row r="725" spans="1:8" ht="15" customHeight="1"/>
    <row r="726" spans="1:8" ht="15" customHeight="1">
      <c r="A726" s="24" t="s">
        <v>5631</v>
      </c>
    </row>
    <row r="727" spans="1:8" ht="15" customHeight="1">
      <c r="A727" s="290" t="s">
        <v>2686</v>
      </c>
      <c r="B727" s="290" t="s">
        <v>2687</v>
      </c>
      <c r="C727" s="290" t="s">
        <v>2688</v>
      </c>
      <c r="D727" s="290" t="s">
        <v>5543</v>
      </c>
      <c r="E727" s="290" t="s">
        <v>5544</v>
      </c>
      <c r="F727" s="290" t="s">
        <v>5371</v>
      </c>
      <c r="G727" s="443" t="s">
        <v>2450</v>
      </c>
      <c r="H727" s="221" t="s">
        <v>5669</v>
      </c>
    </row>
    <row r="728" spans="1:8" ht="15" customHeight="1">
      <c r="A728" s="25" t="s">
        <v>728</v>
      </c>
      <c r="B728" s="25" t="s">
        <v>779</v>
      </c>
      <c r="C728" s="25" t="s">
        <v>25</v>
      </c>
      <c r="D728" s="25" t="s">
        <v>728</v>
      </c>
      <c r="E728" s="25" t="s">
        <v>771</v>
      </c>
      <c r="F728" s="25" t="s">
        <v>779</v>
      </c>
      <c r="G728" s="389" t="s">
        <v>800</v>
      </c>
      <c r="H728" t="s">
        <v>5675</v>
      </c>
    </row>
    <row r="729" spans="1:8" ht="15" customHeight="1">
      <c r="A729" s="26" t="s">
        <v>23</v>
      </c>
      <c r="B729" s="25" t="s">
        <v>21</v>
      </c>
      <c r="C729" s="25" t="s">
        <v>3390</v>
      </c>
      <c r="D729" s="26" t="s">
        <v>23</v>
      </c>
      <c r="E729" s="26" t="s">
        <v>3393</v>
      </c>
      <c r="F729" s="26" t="s">
        <v>1654</v>
      </c>
      <c r="G729" s="458" t="s">
        <v>5672</v>
      </c>
    </row>
    <row r="730" spans="1:8" ht="15" customHeight="1">
      <c r="A730" s="26" t="s">
        <v>771</v>
      </c>
      <c r="B730" s="25" t="s">
        <v>2051</v>
      </c>
      <c r="C730" s="25" t="s">
        <v>33</v>
      </c>
      <c r="D730" s="26" t="s">
        <v>771</v>
      </c>
      <c r="E730" s="26" t="s">
        <v>3366</v>
      </c>
      <c r="F730" s="21" t="s">
        <v>3371</v>
      </c>
      <c r="G730" s="444"/>
    </row>
    <row r="731" spans="1:8" ht="15" customHeight="1">
      <c r="A731" s="26"/>
      <c r="B731" s="25" t="s">
        <v>778</v>
      </c>
      <c r="C731" s="25" t="s">
        <v>5667</v>
      </c>
      <c r="D731" s="21"/>
      <c r="E731" s="26" t="s">
        <v>3361</v>
      </c>
    </row>
    <row r="732" spans="1:8" ht="15" customHeight="1">
      <c r="A732" s="26"/>
      <c r="B732" s="25"/>
      <c r="C732" s="25" t="s">
        <v>783</v>
      </c>
      <c r="D732" s="21"/>
    </row>
    <row r="733" spans="1:8" ht="15" customHeight="1">
      <c r="A733" s="26"/>
      <c r="B733" s="25"/>
      <c r="C733" s="25" t="s">
        <v>1660</v>
      </c>
      <c r="D733" s="21"/>
    </row>
    <row r="734" spans="1:8" ht="15" customHeight="1"/>
    <row r="735" spans="1:8" ht="15" customHeight="1">
      <c r="A735" s="478" t="s">
        <v>5546</v>
      </c>
    </row>
    <row r="736" spans="1:8" ht="15" customHeight="1">
      <c r="A736" s="24" t="s">
        <v>5632</v>
      </c>
    </row>
    <row r="737" spans="1:11" ht="15" customHeight="1">
      <c r="A737" s="290" t="s">
        <v>2686</v>
      </c>
      <c r="B737" s="290" t="s">
        <v>2687</v>
      </c>
      <c r="C737" s="290" t="s">
        <v>2688</v>
      </c>
      <c r="D737" s="290" t="s">
        <v>2689</v>
      </c>
      <c r="E737" s="290" t="s">
        <v>2690</v>
      </c>
      <c r="F737" s="290" t="s">
        <v>2691</v>
      </c>
      <c r="G737" s="290" t="s">
        <v>2692</v>
      </c>
      <c r="H737" s="290" t="s">
        <v>2693</v>
      </c>
      <c r="I737" s="290" t="s">
        <v>5371</v>
      </c>
      <c r="J737" s="443" t="s">
        <v>2450</v>
      </c>
      <c r="K737" s="221" t="s">
        <v>5670</v>
      </c>
    </row>
    <row r="738" spans="1:11" ht="15" customHeight="1">
      <c r="A738" s="25" t="s">
        <v>3394</v>
      </c>
      <c r="B738" s="25" t="s">
        <v>5030</v>
      </c>
      <c r="C738" s="25" t="s">
        <v>3361</v>
      </c>
      <c r="D738" s="25" t="s">
        <v>3394</v>
      </c>
      <c r="E738" s="25" t="s">
        <v>2021</v>
      </c>
      <c r="F738" s="25" t="s">
        <v>2021</v>
      </c>
      <c r="G738" s="25" t="s">
        <v>3361</v>
      </c>
      <c r="H738" s="25" t="s">
        <v>3394</v>
      </c>
      <c r="I738" s="25" t="s">
        <v>3361</v>
      </c>
      <c r="J738" s="389" t="s">
        <v>800</v>
      </c>
      <c r="K738" t="s">
        <v>5676</v>
      </c>
    </row>
    <row r="739" spans="1:11" ht="15" customHeight="1">
      <c r="A739" s="25" t="s">
        <v>3391</v>
      </c>
      <c r="B739" s="26" t="s">
        <v>5030</v>
      </c>
      <c r="C739" s="25" t="s">
        <v>1654</v>
      </c>
      <c r="D739" s="25" t="s">
        <v>3391</v>
      </c>
      <c r="E739" s="26" t="s">
        <v>5030</v>
      </c>
      <c r="F739" s="26" t="s">
        <v>3394</v>
      </c>
      <c r="G739" s="25" t="s">
        <v>1654</v>
      </c>
      <c r="H739" s="25" t="s">
        <v>3391</v>
      </c>
      <c r="I739" s="25" t="s">
        <v>1654</v>
      </c>
      <c r="J739" s="458" t="s">
        <v>5673</v>
      </c>
    </row>
    <row r="740" spans="1:11" ht="15" customHeight="1">
      <c r="A740" s="21" t="s">
        <v>2008</v>
      </c>
      <c r="B740" s="21" t="s">
        <v>5030</v>
      </c>
      <c r="C740" s="21" t="s">
        <v>5030</v>
      </c>
      <c r="D740" s="21" t="s">
        <v>2008</v>
      </c>
      <c r="E740" s="21" t="s">
        <v>5030</v>
      </c>
      <c r="F740" s="26" t="s">
        <v>3391</v>
      </c>
      <c r="G740" s="21" t="s">
        <v>5030</v>
      </c>
      <c r="H740" s="21" t="s">
        <v>2008</v>
      </c>
      <c r="I740" s="21" t="s">
        <v>3394</v>
      </c>
      <c r="J740" s="444"/>
    </row>
    <row r="741" spans="1:11" ht="15" customHeight="1">
      <c r="A741" s="441"/>
      <c r="I741" s="21" t="s">
        <v>3391</v>
      </c>
    </row>
    <row r="742" spans="1:11" ht="15" customHeight="1">
      <c r="A742" s="441"/>
      <c r="I742" s="21"/>
    </row>
    <row r="743" spans="1:11" ht="15" customHeight="1">
      <c r="A743" s="478" t="s">
        <v>5547</v>
      </c>
    </row>
    <row r="744" spans="1:11" ht="15" customHeight="1">
      <c r="A744" s="489" t="s">
        <v>5633</v>
      </c>
      <c r="B744" s="490"/>
    </row>
    <row r="745" spans="1:11" ht="15" customHeight="1">
      <c r="A745" s="290" t="s">
        <v>2686</v>
      </c>
      <c r="B745" s="290" t="s">
        <v>2687</v>
      </c>
      <c r="C745" s="290" t="s">
        <v>2688</v>
      </c>
      <c r="D745" s="290" t="s">
        <v>2689</v>
      </c>
      <c r="E745" s="290" t="s">
        <v>2690</v>
      </c>
      <c r="F745" s="290" t="s">
        <v>2691</v>
      </c>
      <c r="G745" s="290" t="s">
        <v>2692</v>
      </c>
      <c r="H745" s="290" t="s">
        <v>2693</v>
      </c>
      <c r="I745" s="290" t="s">
        <v>5386</v>
      </c>
      <c r="J745" s="290" t="s">
        <v>5387</v>
      </c>
    </row>
    <row r="746" spans="1:11" ht="15" customHeight="1">
      <c r="A746" s="25" t="s">
        <v>180</v>
      </c>
      <c r="B746" s="25" t="s">
        <v>3381</v>
      </c>
      <c r="C746" s="25" t="s">
        <v>3378</v>
      </c>
      <c r="D746" s="25" t="s">
        <v>3381</v>
      </c>
      <c r="E746" s="25" t="s">
        <v>733</v>
      </c>
      <c r="F746" s="25" t="s">
        <v>155</v>
      </c>
      <c r="G746" s="25" t="s">
        <v>3371</v>
      </c>
      <c r="H746" s="25" t="s">
        <v>3377</v>
      </c>
      <c r="I746" s="25" t="s">
        <v>11</v>
      </c>
      <c r="J746" s="25" t="s">
        <v>2008</v>
      </c>
    </row>
    <row r="747" spans="1:11" ht="15" customHeight="1">
      <c r="A747" s="26" t="s">
        <v>15</v>
      </c>
      <c r="B747" s="26" t="s">
        <v>162</v>
      </c>
      <c r="C747" s="26" t="s">
        <v>3371</v>
      </c>
      <c r="D747" s="26" t="s">
        <v>2022</v>
      </c>
      <c r="E747" s="26" t="s">
        <v>155</v>
      </c>
      <c r="F747" s="26" t="s">
        <v>3391</v>
      </c>
      <c r="G747" s="26" t="s">
        <v>790</v>
      </c>
      <c r="H747" s="26" t="s">
        <v>757</v>
      </c>
      <c r="I747" s="26" t="s">
        <v>180</v>
      </c>
      <c r="J747" s="26" t="s">
        <v>2005</v>
      </c>
    </row>
    <row r="748" spans="1:11" ht="15" customHeight="1">
      <c r="A748" s="21" t="s">
        <v>2022</v>
      </c>
      <c r="B748" s="21" t="s">
        <v>3361</v>
      </c>
      <c r="C748" s="21" t="s">
        <v>757</v>
      </c>
      <c r="D748" s="21" t="s">
        <v>3371</v>
      </c>
      <c r="E748" s="21" t="s">
        <v>800</v>
      </c>
      <c r="F748" s="21" t="s">
        <v>783</v>
      </c>
      <c r="G748" s="21" t="s">
        <v>3378</v>
      </c>
      <c r="H748" s="21" t="s">
        <v>153</v>
      </c>
      <c r="I748" s="21" t="s">
        <v>3361</v>
      </c>
      <c r="J748" s="21" t="s">
        <v>3393</v>
      </c>
    </row>
    <row r="749" spans="1:11" ht="15" customHeight="1">
      <c r="A749" s="21"/>
      <c r="B749" s="21"/>
      <c r="C749" s="21" t="s">
        <v>1659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2006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5388</v>
      </c>
      <c r="B751" s="290" t="s">
        <v>5389</v>
      </c>
      <c r="C751" s="290" t="s">
        <v>5390</v>
      </c>
      <c r="D751" s="290" t="s">
        <v>5391</v>
      </c>
      <c r="E751" s="290" t="s">
        <v>5392</v>
      </c>
      <c r="F751" s="290" t="s">
        <v>5393</v>
      </c>
      <c r="G751" s="290" t="s">
        <v>5394</v>
      </c>
      <c r="H751" s="290" t="s">
        <v>5395</v>
      </c>
      <c r="I751" s="290" t="s">
        <v>5396</v>
      </c>
      <c r="J751" s="290" t="s">
        <v>5397</v>
      </c>
    </row>
    <row r="752" spans="1:11" ht="15" customHeight="1">
      <c r="A752" s="25" t="s">
        <v>3377</v>
      </c>
      <c r="B752" s="25" t="s">
        <v>3377</v>
      </c>
      <c r="C752" s="25" t="s">
        <v>15</v>
      </c>
      <c r="D752" s="25" t="s">
        <v>746</v>
      </c>
      <c r="E752" s="25" t="s">
        <v>3361</v>
      </c>
      <c r="F752" s="25" t="s">
        <v>2022</v>
      </c>
      <c r="G752" s="25" t="s">
        <v>746</v>
      </c>
      <c r="H752" s="25" t="s">
        <v>757</v>
      </c>
      <c r="I752" s="25" t="s">
        <v>3377</v>
      </c>
      <c r="J752" s="25" t="s">
        <v>746</v>
      </c>
    </row>
    <row r="753" spans="1:10" ht="15" customHeight="1">
      <c r="A753" s="26" t="s">
        <v>2022</v>
      </c>
      <c r="B753" s="26" t="s">
        <v>3365</v>
      </c>
      <c r="C753" s="26" t="s">
        <v>2023</v>
      </c>
      <c r="D753" s="26" t="s">
        <v>2022</v>
      </c>
      <c r="E753" s="25" t="s">
        <v>3382</v>
      </c>
      <c r="F753" s="26" t="s">
        <v>2048</v>
      </c>
      <c r="G753" s="26" t="s">
        <v>141</v>
      </c>
      <c r="H753" s="26" t="s">
        <v>3378</v>
      </c>
      <c r="I753" s="26" t="s">
        <v>757</v>
      </c>
      <c r="J753" s="26" t="s">
        <v>37</v>
      </c>
    </row>
    <row r="754" spans="1:10" ht="15" customHeight="1">
      <c r="A754" s="21" t="s">
        <v>3371</v>
      </c>
      <c r="B754" s="21" t="s">
        <v>2050</v>
      </c>
      <c r="C754" s="21" t="s">
        <v>782</v>
      </c>
      <c r="D754" s="21" t="s">
        <v>141</v>
      </c>
      <c r="E754" s="21" t="s">
        <v>2008</v>
      </c>
      <c r="F754" s="21" t="s">
        <v>180</v>
      </c>
      <c r="G754" s="21" t="s">
        <v>37</v>
      </c>
      <c r="H754" s="21" t="s">
        <v>3370</v>
      </c>
      <c r="I754" s="21" t="s">
        <v>5691</v>
      </c>
      <c r="J754" s="21" t="s">
        <v>141</v>
      </c>
    </row>
    <row r="755" spans="1:10" ht="15" customHeight="1">
      <c r="A755" s="290" t="s">
        <v>5398</v>
      </c>
      <c r="B755" s="290" t="s">
        <v>5487</v>
      </c>
      <c r="C755" s="290" t="s">
        <v>5371</v>
      </c>
      <c r="D755" s="443" t="s">
        <v>2450</v>
      </c>
      <c r="E755" s="221" t="s">
        <v>5687</v>
      </c>
    </row>
    <row r="756" spans="1:10" ht="15" customHeight="1">
      <c r="A756" s="25" t="s">
        <v>3378</v>
      </c>
      <c r="B756" s="25" t="s">
        <v>746</v>
      </c>
      <c r="C756" s="25" t="s">
        <v>746</v>
      </c>
      <c r="D756" s="389" t="s">
        <v>800</v>
      </c>
      <c r="E756" t="s">
        <v>5688</v>
      </c>
    </row>
    <row r="757" spans="1:10" ht="15" customHeight="1">
      <c r="A757" s="26" t="s">
        <v>2006</v>
      </c>
      <c r="B757" s="26" t="s">
        <v>3391</v>
      </c>
      <c r="C757" s="26" t="s">
        <v>3391</v>
      </c>
      <c r="D757" s="458" t="s">
        <v>5689</v>
      </c>
    </row>
    <row r="758" spans="1:10" ht="15" customHeight="1">
      <c r="A758" s="21" t="s">
        <v>1656</v>
      </c>
      <c r="B758" s="21" t="s">
        <v>141</v>
      </c>
      <c r="C758" s="21" t="s">
        <v>2022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5692</v>
      </c>
      <c r="B760" s="21"/>
      <c r="C760" s="21"/>
      <c r="D760" s="1"/>
    </row>
    <row r="761" spans="1:10" ht="15" customHeight="1">
      <c r="A761" s="24" t="s">
        <v>5693</v>
      </c>
      <c r="B761" s="21"/>
      <c r="C761" s="21"/>
      <c r="D761" s="1"/>
    </row>
    <row r="762" spans="1:10" ht="15" customHeight="1">
      <c r="A762" s="25" t="s">
        <v>1660</v>
      </c>
      <c r="B762" s="443" t="s">
        <v>2450</v>
      </c>
      <c r="C762" s="221" t="s">
        <v>4702</v>
      </c>
      <c r="D762" s="1"/>
    </row>
    <row r="763" spans="1:10" ht="15" customHeight="1">
      <c r="A763" s="26" t="s">
        <v>1654</v>
      </c>
      <c r="B763" s="389" t="s">
        <v>800</v>
      </c>
      <c r="C763" t="s">
        <v>5748</v>
      </c>
      <c r="D763" s="1"/>
    </row>
    <row r="764" spans="1:10" ht="15" customHeight="1">
      <c r="A764" s="21" t="s">
        <v>31</v>
      </c>
      <c r="B764" s="458" t="s">
        <v>5741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5694</v>
      </c>
      <c r="B766" s="21"/>
      <c r="C766" s="21"/>
      <c r="D766" s="1"/>
    </row>
    <row r="767" spans="1:10" ht="15" customHeight="1">
      <c r="A767" s="290" t="s">
        <v>2686</v>
      </c>
      <c r="B767" s="290" t="s">
        <v>2687</v>
      </c>
      <c r="C767" s="290" t="s">
        <v>2688</v>
      </c>
      <c r="D767" s="290" t="s">
        <v>2689</v>
      </c>
      <c r="E767" s="290" t="s">
        <v>2690</v>
      </c>
      <c r="F767" s="290" t="s">
        <v>5371</v>
      </c>
      <c r="G767" s="443" t="s">
        <v>2450</v>
      </c>
      <c r="H767" s="221" t="s">
        <v>4812</v>
      </c>
    </row>
    <row r="768" spans="1:10" ht="15" customHeight="1">
      <c r="A768" s="25" t="s">
        <v>3394</v>
      </c>
      <c r="B768" s="25" t="s">
        <v>3382</v>
      </c>
      <c r="C768" s="25" t="s">
        <v>796</v>
      </c>
      <c r="D768" s="25" t="s">
        <v>3373</v>
      </c>
      <c r="E768" s="25" t="s">
        <v>3362</v>
      </c>
      <c r="F768" s="25" t="s">
        <v>3373</v>
      </c>
      <c r="G768" s="389" t="s">
        <v>800</v>
      </c>
      <c r="H768" t="s">
        <v>5749</v>
      </c>
    </row>
    <row r="769" spans="1:7" ht="15" customHeight="1">
      <c r="A769" s="26" t="s">
        <v>3390</v>
      </c>
      <c r="B769" s="26" t="s">
        <v>1654</v>
      </c>
      <c r="C769" s="26" t="s">
        <v>153</v>
      </c>
      <c r="D769" s="26" t="s">
        <v>2028</v>
      </c>
      <c r="E769" s="26" t="s">
        <v>3373</v>
      </c>
      <c r="F769" s="26" t="s">
        <v>3362</v>
      </c>
      <c r="G769" s="458" t="s">
        <v>5742</v>
      </c>
    </row>
    <row r="770" spans="1:7" ht="15" customHeight="1">
      <c r="A770" s="21" t="s">
        <v>3362</v>
      </c>
      <c r="B770" s="21" t="s">
        <v>746</v>
      </c>
      <c r="C770" s="21" t="s">
        <v>3378</v>
      </c>
      <c r="D770" s="21" t="s">
        <v>5740</v>
      </c>
      <c r="E770" s="21" t="s">
        <v>3374</v>
      </c>
      <c r="F770" s="21" t="s">
        <v>1647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5695</v>
      </c>
      <c r="B772" s="21"/>
      <c r="C772" s="21"/>
      <c r="D772" s="1"/>
    </row>
    <row r="773" spans="1:7" ht="15" customHeight="1">
      <c r="A773" s="290" t="s">
        <v>2686</v>
      </c>
      <c r="B773" s="290" t="s">
        <v>2687</v>
      </c>
      <c r="C773" s="290" t="s">
        <v>2688</v>
      </c>
      <c r="D773" s="290" t="s">
        <v>2689</v>
      </c>
      <c r="E773" s="290" t="s">
        <v>5371</v>
      </c>
      <c r="F773" s="443" t="s">
        <v>2450</v>
      </c>
      <c r="G773" s="221" t="s">
        <v>5750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755</v>
      </c>
      <c r="E774" s="25" t="s">
        <v>27</v>
      </c>
      <c r="F774" s="389" t="s">
        <v>800</v>
      </c>
      <c r="G774" t="s">
        <v>5751</v>
      </c>
    </row>
    <row r="775" spans="1:7" ht="15" customHeight="1">
      <c r="A775" s="25" t="s">
        <v>2001</v>
      </c>
      <c r="B775" s="25" t="s">
        <v>796</v>
      </c>
      <c r="C775" s="26" t="s">
        <v>778</v>
      </c>
      <c r="D775" s="26" t="s">
        <v>5030</v>
      </c>
      <c r="E775" s="26" t="s">
        <v>755</v>
      </c>
      <c r="F775" s="458" t="s">
        <v>5743</v>
      </c>
    </row>
    <row r="776" spans="1:7" ht="15" customHeight="1">
      <c r="A776" s="21" t="s">
        <v>748</v>
      </c>
      <c r="B776" s="25" t="s">
        <v>3391</v>
      </c>
      <c r="C776" s="21" t="s">
        <v>21</v>
      </c>
      <c r="D776" s="21" t="s">
        <v>5030</v>
      </c>
      <c r="E776" s="21" t="s">
        <v>2050</v>
      </c>
      <c r="F776" s="444"/>
    </row>
    <row r="777" spans="1:7" ht="15" customHeight="1">
      <c r="A777" s="21"/>
      <c r="B777" s="25" t="s">
        <v>779</v>
      </c>
      <c r="C777" s="21" t="s">
        <v>733</v>
      </c>
      <c r="D777" s="21"/>
      <c r="E777" s="21"/>
      <c r="F777" s="578"/>
    </row>
    <row r="778" spans="1:7" ht="15" customHeight="1">
      <c r="A778" s="21"/>
      <c r="B778" s="25"/>
      <c r="C778" s="21" t="s">
        <v>143</v>
      </c>
      <c r="D778" s="21"/>
      <c r="E778" s="21"/>
      <c r="F778" s="578"/>
    </row>
    <row r="779" spans="1:7" ht="15" customHeight="1">
      <c r="A779" s="21"/>
      <c r="B779" s="25"/>
      <c r="C779" s="21" t="s">
        <v>141</v>
      </c>
      <c r="D779" s="21"/>
      <c r="E779" s="21"/>
      <c r="F779" s="578"/>
    </row>
    <row r="780" spans="1:7" ht="15" customHeight="1">
      <c r="A780" s="21"/>
      <c r="B780" s="25"/>
      <c r="C780" s="21" t="s">
        <v>2016</v>
      </c>
      <c r="D780" s="21"/>
      <c r="E780" s="21"/>
      <c r="F780" s="578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5696</v>
      </c>
      <c r="B782" s="21"/>
      <c r="C782" s="21"/>
      <c r="D782" s="1"/>
    </row>
    <row r="783" spans="1:7" ht="15" customHeight="1">
      <c r="A783" s="290" t="s">
        <v>2686</v>
      </c>
      <c r="B783" s="290" t="s">
        <v>2687</v>
      </c>
      <c r="C783" s="290" t="s">
        <v>5371</v>
      </c>
      <c r="D783" s="443" t="s">
        <v>2450</v>
      </c>
      <c r="E783" s="221" t="s">
        <v>5752</v>
      </c>
    </row>
    <row r="784" spans="1:7" ht="15" customHeight="1">
      <c r="A784" s="25" t="s">
        <v>3369</v>
      </c>
      <c r="B784" s="25" t="s">
        <v>2005</v>
      </c>
      <c r="C784" s="25" t="s">
        <v>3365</v>
      </c>
      <c r="D784" s="389" t="s">
        <v>800</v>
      </c>
      <c r="E784" t="s">
        <v>5753</v>
      </c>
    </row>
    <row r="785" spans="1:5" ht="15" customHeight="1">
      <c r="A785" s="26" t="s">
        <v>755</v>
      </c>
      <c r="B785" s="26" t="s">
        <v>3365</v>
      </c>
      <c r="C785" s="26" t="s">
        <v>2005</v>
      </c>
      <c r="D785" s="458" t="s">
        <v>5744</v>
      </c>
      <c r="E785" s="26"/>
    </row>
    <row r="786" spans="1:5" ht="15" customHeight="1">
      <c r="A786" s="21" t="s">
        <v>3374</v>
      </c>
      <c r="B786" s="21" t="s">
        <v>4531</v>
      </c>
      <c r="C786" s="21" t="s">
        <v>3374</v>
      </c>
      <c r="D786" s="444"/>
      <c r="E786" s="21"/>
    </row>
    <row r="787" spans="1:5" ht="15" customHeight="1">
      <c r="A787" s="21"/>
      <c r="B787" s="21"/>
      <c r="C787" s="21"/>
      <c r="D787" s="1"/>
    </row>
    <row r="788" spans="1:5" ht="15" customHeight="1">
      <c r="A788" s="24" t="s">
        <v>5697</v>
      </c>
      <c r="B788" s="21"/>
      <c r="C788" s="21"/>
      <c r="D788" s="1"/>
    </row>
    <row r="789" spans="1:5" ht="15" customHeight="1">
      <c r="A789" s="25" t="s">
        <v>1660</v>
      </c>
      <c r="B789" s="443" t="s">
        <v>2450</v>
      </c>
      <c r="C789" s="221" t="s">
        <v>4702</v>
      </c>
      <c r="D789" s="1"/>
    </row>
    <row r="790" spans="1:5" ht="15" customHeight="1">
      <c r="A790" s="26" t="s">
        <v>771</v>
      </c>
      <c r="B790" s="389" t="s">
        <v>800</v>
      </c>
      <c r="C790" t="s">
        <v>5754</v>
      </c>
      <c r="D790" s="1"/>
    </row>
    <row r="791" spans="1:5" ht="15" customHeight="1">
      <c r="A791" s="21" t="s">
        <v>734</v>
      </c>
      <c r="B791" s="458" t="s">
        <v>5745</v>
      </c>
      <c r="C791" s="21"/>
      <c r="D791" s="1"/>
    </row>
    <row r="792" spans="1:5" ht="15" customHeight="1">
      <c r="A792" s="21"/>
      <c r="B792" s="444"/>
      <c r="C792" s="21"/>
      <c r="D792" s="1"/>
    </row>
    <row r="793" spans="1:5" ht="15" customHeight="1">
      <c r="A793" s="24" t="s">
        <v>5698</v>
      </c>
      <c r="B793" s="21"/>
      <c r="C793" s="21"/>
      <c r="D793" s="1"/>
    </row>
    <row r="794" spans="1:5" ht="15" customHeight="1">
      <c r="A794" s="25" t="s">
        <v>3365</v>
      </c>
      <c r="B794" s="443" t="s">
        <v>2450</v>
      </c>
      <c r="C794" s="221" t="s">
        <v>4702</v>
      </c>
      <c r="D794" s="1"/>
    </row>
    <row r="795" spans="1:5" ht="15" customHeight="1">
      <c r="A795" s="26" t="s">
        <v>788</v>
      </c>
      <c r="B795" s="389" t="s">
        <v>800</v>
      </c>
      <c r="C795" t="s">
        <v>5755</v>
      </c>
      <c r="D795" s="1"/>
    </row>
    <row r="796" spans="1:5" ht="15" customHeight="1">
      <c r="A796" s="21" t="s">
        <v>3375</v>
      </c>
      <c r="B796" s="458" t="s">
        <v>5746</v>
      </c>
      <c r="C796" s="21"/>
      <c r="D796" s="1"/>
    </row>
    <row r="797" spans="1:5" ht="15" customHeight="1">
      <c r="A797" s="21"/>
      <c r="B797" s="444"/>
      <c r="C797" s="21"/>
      <c r="D797" s="1"/>
    </row>
    <row r="798" spans="1:5" ht="15" customHeight="1">
      <c r="A798" s="478" t="s">
        <v>5692</v>
      </c>
      <c r="B798" s="21"/>
      <c r="C798" s="21"/>
      <c r="D798" s="1"/>
    </row>
    <row r="799" spans="1:5" ht="15" customHeight="1">
      <c r="A799" s="24" t="s">
        <v>5699</v>
      </c>
      <c r="B799" s="21"/>
      <c r="C799" s="21"/>
      <c r="D799" s="1"/>
    </row>
    <row r="800" spans="1:5" ht="15" customHeight="1">
      <c r="A800" s="290" t="s">
        <v>2686</v>
      </c>
      <c r="B800" s="290" t="s">
        <v>2687</v>
      </c>
      <c r="C800" s="290" t="s">
        <v>2688</v>
      </c>
      <c r="D800" s="290" t="s">
        <v>5371</v>
      </c>
      <c r="E800" s="443" t="s">
        <v>2450</v>
      </c>
    </row>
    <row r="801" spans="1:9" ht="15" customHeight="1">
      <c r="A801" s="25"/>
      <c r="B801" s="25"/>
      <c r="C801" s="25"/>
      <c r="D801" s="25"/>
      <c r="E801" s="389"/>
    </row>
    <row r="802" spans="1:9" ht="15" customHeight="1">
      <c r="A802" s="26"/>
      <c r="B802" s="26"/>
      <c r="C802" s="26"/>
      <c r="D802" s="26"/>
      <c r="E802" s="458"/>
    </row>
    <row r="803" spans="1:9" ht="15" customHeight="1">
      <c r="A803" s="21"/>
      <c r="B803" s="21"/>
      <c r="C803" s="21"/>
      <c r="D803" s="21"/>
      <c r="E803" s="444"/>
    </row>
    <row r="804" spans="1:9" ht="15" customHeight="1">
      <c r="A804" s="35"/>
      <c r="B804" s="21"/>
      <c r="C804" s="21"/>
      <c r="D804" s="1"/>
    </row>
    <row r="805" spans="1:9" ht="15" customHeight="1">
      <c r="A805" s="24" t="s">
        <v>5700</v>
      </c>
      <c r="B805" s="21"/>
      <c r="C805" s="21"/>
      <c r="D805" s="1"/>
    </row>
    <row r="806" spans="1:9" ht="15" customHeight="1">
      <c r="A806" s="290" t="s">
        <v>2686</v>
      </c>
      <c r="B806" s="290" t="s">
        <v>2687</v>
      </c>
      <c r="C806" s="290" t="s">
        <v>2688</v>
      </c>
      <c r="D806" s="290" t="s">
        <v>2689</v>
      </c>
      <c r="E806" s="290" t="s">
        <v>2690</v>
      </c>
      <c r="F806" s="290" t="s">
        <v>2691</v>
      </c>
      <c r="G806" s="290" t="s">
        <v>2692</v>
      </c>
      <c r="H806" s="290" t="s">
        <v>5371</v>
      </c>
      <c r="I806" s="443" t="s">
        <v>2450</v>
      </c>
    </row>
    <row r="807" spans="1:9" ht="15" customHeight="1">
      <c r="A807" s="25"/>
      <c r="B807" s="25"/>
      <c r="C807" s="25"/>
      <c r="D807" s="25"/>
      <c r="I807" s="389"/>
    </row>
    <row r="808" spans="1:9" ht="15" customHeight="1">
      <c r="A808" s="26"/>
      <c r="B808" s="26"/>
      <c r="C808" s="26"/>
      <c r="D808" s="26"/>
      <c r="I808" s="458"/>
    </row>
    <row r="809" spans="1:9" ht="15" customHeight="1">
      <c r="A809" s="21"/>
      <c r="B809" s="21"/>
      <c r="C809" s="21"/>
      <c r="D809" s="21"/>
      <c r="I809" s="444"/>
    </row>
    <row r="810" spans="1:9" ht="15" customHeight="1">
      <c r="A810" s="35"/>
      <c r="B810" s="21"/>
      <c r="C810" s="21"/>
      <c r="D810" s="1"/>
    </row>
    <row r="811" spans="1:9" ht="15" customHeight="1">
      <c r="A811" s="35"/>
      <c r="B811" s="21"/>
      <c r="C811" s="21"/>
      <c r="D811" s="1"/>
    </row>
    <row r="812" spans="1:9" ht="15" customHeight="1">
      <c r="A812" s="35"/>
      <c r="B812" s="21"/>
      <c r="C812" s="21"/>
      <c r="D812" s="1"/>
    </row>
    <row r="813" spans="1:9" ht="15" customHeight="1">
      <c r="A813" s="35"/>
      <c r="B813" s="21"/>
      <c r="C813" s="21"/>
      <c r="D813" s="1"/>
    </row>
    <row r="814" spans="1:9" ht="15" customHeight="1">
      <c r="A814" s="35"/>
      <c r="B814" s="21"/>
      <c r="C814" s="21"/>
      <c r="D814" s="1"/>
    </row>
    <row r="815" spans="1:9" ht="15" customHeight="1">
      <c r="A815" s="35"/>
      <c r="B815" s="21"/>
      <c r="C815" s="21"/>
      <c r="D815" s="1"/>
    </row>
    <row r="816" spans="1:9" ht="15" customHeight="1">
      <c r="A816" s="35"/>
      <c r="B816" s="21"/>
      <c r="C816" s="21"/>
      <c r="D816" s="1"/>
    </row>
    <row r="817" spans="1:4" ht="15" customHeight="1">
      <c r="A817" s="35"/>
      <c r="B817" s="21"/>
      <c r="C817" s="21"/>
      <c r="D817" s="1"/>
    </row>
    <row r="818" spans="1:4" ht="15" customHeight="1">
      <c r="A818" s="35"/>
      <c r="B818" s="21"/>
      <c r="C818" s="21"/>
      <c r="D818" s="1"/>
    </row>
    <row r="819" spans="1:4" ht="15" customHeight="1">
      <c r="A819" s="35"/>
      <c r="B819" s="21"/>
      <c r="C819" s="21"/>
      <c r="D819" s="1"/>
    </row>
    <row r="820" spans="1:4" ht="15" customHeight="1">
      <c r="A820" s="35"/>
      <c r="B820" s="21"/>
      <c r="C820" s="21"/>
      <c r="D820" s="1"/>
    </row>
    <row r="821" spans="1:4" ht="15" customHeight="1">
      <c r="A821" s="35"/>
      <c r="B821" s="21"/>
      <c r="C821" s="21"/>
      <c r="D821" s="1"/>
    </row>
    <row r="822" spans="1:4" ht="15" customHeight="1">
      <c r="A822" s="35"/>
      <c r="B822" s="21"/>
      <c r="C822" s="21"/>
      <c r="D822" s="1"/>
    </row>
    <row r="823" spans="1:4" ht="15" customHeight="1">
      <c r="A823" s="441"/>
    </row>
    <row r="824" spans="1:4" ht="15" customHeight="1"/>
    <row r="825" spans="1:4" ht="15" customHeight="1"/>
    <row r="826" spans="1:4" ht="15" customHeight="1"/>
    <row r="827" spans="1:4" ht="15" customHeight="1"/>
    <row r="828" spans="1:4" ht="15" customHeight="1"/>
    <row r="829" spans="1:4" ht="15" customHeight="1"/>
    <row r="830" spans="1:4" ht="15" customHeight="1"/>
    <row r="831" spans="1:4" ht="15" customHeight="1"/>
    <row r="832" spans="1:4" ht="15" customHeight="1"/>
    <row r="833" spans="1:2" ht="15" customHeight="1"/>
    <row r="834" spans="1:2" ht="15" customHeight="1"/>
    <row r="835" spans="1:2" ht="15" customHeight="1">
      <c r="A835" s="24" t="s">
        <v>3000</v>
      </c>
    </row>
    <row r="836" spans="1:2" ht="15" customHeight="1">
      <c r="B836" s="443" t="s">
        <v>2450</v>
      </c>
    </row>
    <row r="837" spans="1:2" ht="15" customHeight="1">
      <c r="A837" s="39"/>
      <c r="B837" s="389"/>
    </row>
    <row r="838" spans="1:2" ht="15" customHeight="1">
      <c r="B838" s="458"/>
    </row>
    <row r="839" spans="1:2" ht="15" customHeight="1">
      <c r="B839" s="444"/>
    </row>
    <row r="840" spans="1:2" ht="15" customHeight="1">
      <c r="A840" s="24" t="s">
        <v>3001</v>
      </c>
    </row>
    <row r="841" spans="1:2" ht="15" customHeight="1">
      <c r="B841" s="443" t="s">
        <v>2450</v>
      </c>
    </row>
    <row r="842" spans="1:2" ht="15" customHeight="1">
      <c r="A842" s="39"/>
      <c r="B842" s="389"/>
    </row>
    <row r="843" spans="1:2" ht="15" customHeight="1">
      <c r="B843" s="458"/>
    </row>
    <row r="844" spans="1:2" ht="15" customHeight="1">
      <c r="B844" s="444"/>
    </row>
    <row r="845" spans="1:2" ht="15" customHeight="1"/>
    <row r="846" spans="1:2" ht="15" customHeight="1">
      <c r="A846" s="24" t="s">
        <v>5719</v>
      </c>
    </row>
    <row r="847" spans="1:2" ht="15" customHeight="1">
      <c r="B847" s="443" t="s">
        <v>2450</v>
      </c>
    </row>
    <row r="848" spans="1:2" ht="15" customHeight="1">
      <c r="A848" s="39"/>
      <c r="B848" s="389"/>
    </row>
    <row r="849" spans="1:6" ht="15" customHeight="1">
      <c r="B849" s="458"/>
    </row>
    <row r="850" spans="1:6" ht="15" customHeight="1">
      <c r="B850" s="444"/>
    </row>
    <row r="851" spans="1:6" ht="15" customHeight="1">
      <c r="A851" s="24" t="s">
        <v>5720</v>
      </c>
    </row>
    <row r="852" spans="1:6" ht="15" customHeight="1">
      <c r="B852" s="443" t="s">
        <v>2450</v>
      </c>
      <c r="F852" s="439"/>
    </row>
    <row r="853" spans="1:6" ht="15" customHeight="1">
      <c r="A853" s="39"/>
      <c r="B853" s="389"/>
    </row>
    <row r="854" spans="1:6" ht="15" customHeight="1">
      <c r="B854" s="458"/>
      <c r="F854" s="18"/>
    </row>
    <row r="855" spans="1:6" ht="15" customHeight="1">
      <c r="B855" s="444"/>
    </row>
    <row r="856" spans="1:6" ht="15" customHeight="1">
      <c r="A856" s="39"/>
    </row>
    <row r="857" spans="1:6" ht="15" customHeight="1">
      <c r="A857" s="39"/>
      <c r="F857" s="439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39"/>
    </row>
    <row r="862" spans="1:6" ht="15" customHeight="1">
      <c r="A862" s="39"/>
      <c r="F862" s="439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39"/>
    </row>
    <row r="867" spans="1:6" ht="15" customHeight="1">
      <c r="A867" s="39"/>
      <c r="F867" s="439"/>
    </row>
    <row r="868" spans="1:6" ht="15" customHeight="1"/>
    <row r="869" spans="1:6" ht="15" customHeight="1">
      <c r="F869" s="18"/>
    </row>
    <row r="870" spans="1:6" ht="15" customHeight="1"/>
    <row r="871" spans="1:6" ht="15" customHeight="1"/>
    <row r="872" spans="1:6" ht="15" customHeight="1"/>
    <row r="873" spans="1:6" ht="15" customHeight="1">
      <c r="A873" s="39"/>
      <c r="F873" s="439"/>
    </row>
    <row r="874" spans="1:6" ht="15" customHeight="1"/>
    <row r="875" spans="1:6" ht="15" customHeight="1">
      <c r="F875" s="18"/>
    </row>
    <row r="876" spans="1:6" ht="15" customHeight="1"/>
    <row r="877" spans="1:6" ht="15" customHeight="1"/>
    <row r="878" spans="1:6" ht="15" customHeight="1">
      <c r="A878" s="39"/>
      <c r="F878" s="439"/>
    </row>
    <row r="879" spans="1:6" ht="15" customHeight="1"/>
    <row r="880" spans="1:6" ht="15" customHeight="1">
      <c r="F880" s="18"/>
    </row>
    <row r="881" spans="1:6" ht="15" customHeight="1"/>
    <row r="882" spans="1:6" ht="15" customHeight="1"/>
    <row r="883" spans="1:6" ht="15" customHeight="1">
      <c r="A883" s="39"/>
      <c r="F883" s="439"/>
    </row>
    <row r="884" spans="1:6" ht="15" customHeight="1"/>
    <row r="885" spans="1:6" ht="15" customHeight="1">
      <c r="F885" s="18"/>
    </row>
    <row r="886" spans="1:6" ht="15" customHeight="1"/>
    <row r="887" spans="1:6" ht="15" customHeight="1"/>
    <row r="888" spans="1:6" ht="15" customHeight="1">
      <c r="A888" s="39"/>
      <c r="F888" s="439"/>
    </row>
    <row r="889" spans="1:6" ht="15" customHeight="1"/>
    <row r="890" spans="1:6" ht="15" customHeight="1">
      <c r="F890" s="18"/>
    </row>
    <row r="891" spans="1:6" ht="15" customHeight="1"/>
    <row r="892" spans="1:6" ht="15" customHeight="1"/>
    <row r="893" spans="1:6" ht="15" customHeight="1"/>
    <row r="894" spans="1:6" ht="15" customHeight="1">
      <c r="A894" s="39"/>
      <c r="F894" s="439"/>
    </row>
    <row r="895" spans="1:6" ht="15" customHeight="1"/>
    <row r="896" spans="1:6" ht="15" customHeight="1">
      <c r="F896" s="18"/>
    </row>
    <row r="897" spans="1:6" ht="15" customHeight="1"/>
    <row r="898" spans="1:6" ht="15" customHeight="1"/>
    <row r="899" spans="1:6" ht="15" customHeight="1">
      <c r="A899" s="39"/>
      <c r="F899" s="439"/>
    </row>
    <row r="900" spans="1:6" ht="15" customHeight="1"/>
    <row r="901" spans="1:6" ht="15" customHeight="1">
      <c r="F901" s="18"/>
    </row>
    <row r="902" spans="1:6" ht="15" customHeight="1"/>
    <row r="903" spans="1:6" ht="15" customHeight="1"/>
    <row r="904" spans="1:6" ht="15" customHeight="1">
      <c r="A904" s="39"/>
      <c r="F904" s="439"/>
    </row>
    <row r="905" spans="1:6" ht="15" customHeight="1"/>
    <row r="906" spans="1:6" ht="15" customHeight="1">
      <c r="F906" s="18"/>
    </row>
    <row r="907" spans="1:6" ht="15" customHeight="1"/>
    <row r="908" spans="1:6" ht="15" customHeight="1"/>
    <row r="909" spans="1:6" ht="15" customHeight="1">
      <c r="A909" s="39"/>
      <c r="F909" s="439"/>
    </row>
    <row r="910" spans="1:6" ht="15" customHeight="1"/>
    <row r="911" spans="1:6" ht="15" customHeight="1">
      <c r="F911" s="18"/>
    </row>
    <row r="912" spans="1:6" ht="15" customHeight="1"/>
    <row r="913" spans="1:6" ht="15" customHeight="1"/>
    <row r="914" spans="1:6" ht="15" customHeight="1">
      <c r="A914" s="226"/>
    </row>
    <row r="915" spans="1:6" ht="15" customHeight="1">
      <c r="A915" s="39"/>
      <c r="F915" s="439"/>
    </row>
    <row r="916" spans="1:6" ht="15" customHeight="1"/>
    <row r="917" spans="1:6" ht="15" customHeight="1">
      <c r="F917" s="18"/>
    </row>
    <row r="918" spans="1:6" ht="15" customHeight="1"/>
    <row r="919" spans="1:6" ht="15" customHeight="1">
      <c r="A919" s="226"/>
    </row>
    <row r="920" spans="1:6" ht="15" customHeight="1">
      <c r="A920" s="39"/>
      <c r="F920" s="439"/>
    </row>
    <row r="921" spans="1:6" ht="15" customHeight="1"/>
    <row r="922" spans="1:6" ht="15" customHeight="1">
      <c r="F922" s="18"/>
    </row>
    <row r="923" spans="1:6" ht="15" customHeight="1"/>
    <row r="924" spans="1:6" ht="15" customHeight="1">
      <c r="A924" s="226"/>
    </row>
    <row r="925" spans="1:6" ht="15" customHeight="1">
      <c r="A925" s="39"/>
      <c r="F925" s="439"/>
    </row>
    <row r="926" spans="1:6" ht="15" customHeight="1"/>
    <row r="927" spans="1:6" ht="15" customHeight="1">
      <c r="F927" s="18"/>
    </row>
    <row r="928" spans="1:6" ht="15" customHeight="1"/>
    <row r="929" spans="1:6" ht="15" customHeight="1">
      <c r="A929" s="226"/>
    </row>
    <row r="930" spans="1:6" ht="15" customHeight="1">
      <c r="A930" s="39"/>
      <c r="F930" s="439"/>
    </row>
    <row r="931" spans="1:6" ht="15" customHeight="1"/>
    <row r="932" spans="1:6" ht="15" customHeight="1">
      <c r="F932" s="18"/>
    </row>
    <row r="933" spans="1:6" ht="15" customHeight="1"/>
    <row r="934" spans="1:6" ht="15" customHeight="1">
      <c r="A934" s="226"/>
    </row>
    <row r="935" spans="1:6" ht="15" customHeight="1">
      <c r="A935" s="39"/>
      <c r="F935" s="439"/>
    </row>
    <row r="936" spans="1:6" ht="15" customHeight="1"/>
    <row r="937" spans="1:6" ht="15" customHeight="1">
      <c r="F937" s="18"/>
    </row>
    <row r="938" spans="1:6" ht="15" customHeight="1"/>
    <row r="939" spans="1:6" ht="15" customHeight="1">
      <c r="A939" s="226"/>
    </row>
    <row r="940" spans="1:6" ht="15" customHeight="1">
      <c r="A940" s="39"/>
      <c r="F940" s="439"/>
    </row>
    <row r="941" spans="1:6" ht="15" customHeight="1"/>
    <row r="942" spans="1:6" ht="15" customHeight="1">
      <c r="F942" s="18"/>
    </row>
    <row r="943" spans="1:6" ht="15" customHeight="1"/>
    <row r="944" spans="1:6" ht="15" customHeight="1">
      <c r="A944" s="226"/>
    </row>
    <row r="945" spans="1:6" ht="15" customHeight="1">
      <c r="A945" s="39"/>
      <c r="F945" s="439"/>
    </row>
    <row r="946" spans="1:6" ht="15" customHeight="1"/>
    <row r="947" spans="1:6" ht="15" customHeight="1">
      <c r="F947" s="18"/>
    </row>
    <row r="948" spans="1:6" ht="15" customHeight="1"/>
    <row r="949" spans="1:6" ht="15" customHeight="1">
      <c r="A949" s="226"/>
    </row>
    <row r="950" spans="1:6" ht="15" customHeight="1">
      <c r="A950" s="39"/>
      <c r="F950" s="439"/>
    </row>
    <row r="951" spans="1:6" ht="15" customHeight="1"/>
    <row r="952" spans="1:6" ht="15" customHeight="1">
      <c r="F952" s="18"/>
    </row>
    <row r="953" spans="1:6" ht="15" customHeight="1"/>
    <row r="954" spans="1:6" ht="15" customHeight="1">
      <c r="F954" s="439"/>
    </row>
    <row r="955" spans="1:6" ht="15" customHeight="1"/>
    <row r="956" spans="1:6" ht="15" customHeight="1">
      <c r="A956" s="39"/>
      <c r="F956" s="439"/>
    </row>
    <row r="957" spans="1:6" ht="15" customHeight="1"/>
    <row r="958" spans="1:6" ht="15" customHeight="1">
      <c r="F958" s="18"/>
    </row>
    <row r="959" spans="1:6" ht="15" customHeight="1"/>
    <row r="960" spans="1:6" ht="15" customHeight="1">
      <c r="A960" s="226"/>
    </row>
    <row r="961" spans="1:6" ht="15" customHeight="1">
      <c r="A961" s="39"/>
      <c r="F961" s="439"/>
    </row>
    <row r="962" spans="1:6" ht="15" customHeight="1"/>
    <row r="963" spans="1:6" ht="15" customHeight="1">
      <c r="F963" s="18"/>
    </row>
    <row r="964" spans="1:6" ht="15" customHeight="1"/>
    <row r="965" spans="1:6" ht="15" customHeight="1">
      <c r="A965" s="226"/>
    </row>
    <row r="966" spans="1:6" ht="15" customHeight="1">
      <c r="A966" s="39"/>
      <c r="F966" s="439"/>
    </row>
    <row r="967" spans="1:6" ht="15" customHeight="1"/>
    <row r="968" spans="1:6" ht="15" customHeight="1">
      <c r="F968" s="18"/>
    </row>
    <row r="969" spans="1:6" ht="15" customHeight="1"/>
    <row r="970" spans="1:6" ht="15" customHeight="1">
      <c r="A970" s="226"/>
    </row>
    <row r="971" spans="1:6" ht="15" customHeight="1">
      <c r="A971" s="39"/>
      <c r="F971" s="439"/>
    </row>
    <row r="972" spans="1:6" ht="15" customHeight="1"/>
    <row r="973" spans="1:6" ht="15" customHeight="1">
      <c r="F973" s="18"/>
    </row>
    <row r="974" spans="1:6" ht="15" customHeight="1"/>
    <row r="975" spans="1:6" ht="15" customHeight="1">
      <c r="A975" s="226"/>
    </row>
    <row r="976" spans="1:6" ht="15" customHeight="1">
      <c r="A976" s="39"/>
      <c r="F976" s="439"/>
    </row>
    <row r="977" spans="1:6" ht="15" customHeight="1"/>
    <row r="978" spans="1:6" ht="15" customHeight="1">
      <c r="F978" s="18"/>
    </row>
    <row r="979" spans="1:6" ht="15" customHeight="1"/>
    <row r="980" spans="1:6" ht="15" customHeight="1">
      <c r="A980" s="226"/>
    </row>
    <row r="981" spans="1:6" ht="15" customHeight="1">
      <c r="A981" s="39"/>
      <c r="F981" s="439"/>
    </row>
    <row r="982" spans="1:6" ht="15" customHeight="1"/>
    <row r="983" spans="1:6" ht="15" customHeight="1">
      <c r="F983" s="18"/>
    </row>
    <row r="984" spans="1:6" ht="15" customHeight="1"/>
    <row r="985" spans="1:6" ht="15" customHeight="1">
      <c r="A985" s="226"/>
    </row>
    <row r="986" spans="1:6" ht="15" customHeight="1">
      <c r="A986" s="39"/>
      <c r="F986" s="439"/>
    </row>
    <row r="987" spans="1:6" ht="15" customHeight="1"/>
    <row r="988" spans="1:6" ht="15" customHeight="1">
      <c r="F988" s="18"/>
    </row>
    <row r="989" spans="1:6" ht="15" customHeight="1"/>
    <row r="990" spans="1:6" ht="15" customHeight="1">
      <c r="A990" s="226"/>
    </row>
    <row r="991" spans="1:6" ht="15" customHeight="1">
      <c r="A991" s="39"/>
      <c r="F991" s="439"/>
    </row>
    <row r="992" spans="1:6" ht="15" customHeight="1"/>
    <row r="993" spans="1:6" ht="15" customHeight="1">
      <c r="F993" s="18"/>
    </row>
    <row r="994" spans="1:6" ht="15" customHeight="1"/>
    <row r="995" spans="1:6" ht="15" customHeight="1">
      <c r="A995" s="226"/>
    </row>
    <row r="996" spans="1:6" ht="15" customHeight="1">
      <c r="A996" s="39"/>
      <c r="F996" s="439"/>
    </row>
    <row r="997" spans="1:6" ht="15" customHeight="1"/>
    <row r="998" spans="1:6" ht="15" customHeight="1">
      <c r="F998" s="18"/>
    </row>
    <row r="999" spans="1:6" ht="15" customHeight="1"/>
    <row r="1000" spans="1:6" ht="15" customHeight="1">
      <c r="A1000" s="226"/>
    </row>
    <row r="1001" spans="1:6" ht="15" customHeight="1">
      <c r="A1001" s="39"/>
      <c r="F1001" s="439"/>
    </row>
    <row r="1002" spans="1:6" ht="15" customHeight="1"/>
    <row r="1003" spans="1:6" ht="15" customHeight="1">
      <c r="F1003" s="18"/>
    </row>
    <row r="1004" spans="1:6" ht="15" customHeight="1"/>
    <row r="1005" spans="1:6" ht="15" customHeight="1">
      <c r="A1005" s="226"/>
    </row>
    <row r="1006" spans="1:6" ht="15" customHeight="1">
      <c r="A1006" s="39"/>
      <c r="F1006" s="439"/>
    </row>
    <row r="1007" spans="1:6" ht="15" customHeight="1"/>
    <row r="1008" spans="1:6" ht="15" customHeight="1">
      <c r="F1008" s="18"/>
    </row>
    <row r="1009" spans="1:6" ht="15" customHeight="1"/>
    <row r="1010" spans="1:6" ht="15" customHeight="1">
      <c r="A1010" s="226"/>
    </row>
    <row r="1011" spans="1:6" ht="15" customHeight="1">
      <c r="A1011" s="39"/>
      <c r="F1011" s="439"/>
    </row>
    <row r="1012" spans="1:6" ht="15" customHeight="1"/>
    <row r="1013" spans="1:6" ht="15" customHeight="1">
      <c r="F1013" s="18"/>
    </row>
    <row r="1014" spans="1:6" ht="15" customHeight="1"/>
    <row r="1015" spans="1:6" ht="15" customHeight="1">
      <c r="A1015" s="226"/>
    </row>
    <row r="1016" spans="1:6" ht="15" customHeight="1">
      <c r="A1016" s="39"/>
      <c r="F1016" s="439"/>
    </row>
    <row r="1017" spans="1:6" ht="15" customHeight="1"/>
    <row r="1018" spans="1:6" ht="15" customHeight="1">
      <c r="F1018" s="18"/>
    </row>
    <row r="1019" spans="1:6" ht="15" customHeight="1"/>
    <row r="1020" spans="1:6" ht="15" customHeight="1">
      <c r="A1020" s="226"/>
    </row>
    <row r="1021" spans="1:6" ht="15" customHeight="1">
      <c r="A1021" s="39"/>
      <c r="F1021" s="439"/>
    </row>
    <row r="1022" spans="1:6" ht="15" customHeight="1"/>
    <row r="1023" spans="1:6" ht="15" customHeight="1">
      <c r="F1023" s="18"/>
    </row>
    <row r="1024" spans="1:6" ht="15" customHeight="1"/>
    <row r="1025" spans="1:6" ht="15" customHeight="1">
      <c r="A1025" s="226"/>
    </row>
    <row r="1026" spans="1:6" ht="15" customHeight="1">
      <c r="A1026" s="39"/>
      <c r="F1026" s="439"/>
    </row>
    <row r="1027" spans="1:6" ht="15" customHeight="1"/>
    <row r="1028" spans="1:6" ht="15" customHeight="1">
      <c r="F1028" s="18"/>
    </row>
    <row r="1029" spans="1:6" ht="15" customHeight="1"/>
    <row r="1030" spans="1:6" ht="15" customHeight="1">
      <c r="A1030" s="226"/>
    </row>
    <row r="1031" spans="1:6" ht="15" customHeight="1">
      <c r="A1031" s="39"/>
      <c r="F1031" s="439"/>
    </row>
    <row r="1032" spans="1:6" ht="15" customHeight="1"/>
    <row r="1033" spans="1:6" ht="15" customHeight="1">
      <c r="F1033" s="18"/>
    </row>
    <row r="1034" spans="1:6" ht="15" customHeight="1"/>
    <row r="1035" spans="1:6" ht="15" customHeight="1">
      <c r="A1035" s="226"/>
    </row>
    <row r="1036" spans="1:6" ht="15" customHeight="1">
      <c r="A1036" s="39"/>
      <c r="F1036" s="439"/>
    </row>
    <row r="1037" spans="1:6" ht="15" customHeight="1"/>
    <row r="1038" spans="1:6" ht="15" customHeight="1">
      <c r="F1038" s="18"/>
    </row>
    <row r="1039" spans="1:6" ht="15" customHeight="1"/>
    <row r="1040" spans="1:6" ht="15" customHeight="1">
      <c r="A1040" s="226"/>
    </row>
    <row r="1041" spans="1:6" ht="15" customHeight="1">
      <c r="A1041" s="39"/>
      <c r="F1041" s="439"/>
    </row>
    <row r="1042" spans="1:6" ht="15" customHeight="1"/>
    <row r="1043" spans="1:6" ht="15" customHeight="1">
      <c r="F1043" s="18"/>
    </row>
    <row r="1044" spans="1:6" ht="15" customHeight="1"/>
    <row r="1045" spans="1:6" ht="15" customHeight="1">
      <c r="A1045" s="226"/>
    </row>
    <row r="1046" spans="1:6" ht="15" customHeight="1">
      <c r="A1046" s="39"/>
      <c r="F1046" s="439"/>
    </row>
    <row r="1047" spans="1:6" ht="15" customHeight="1"/>
    <row r="1048" spans="1:6" ht="15" customHeight="1">
      <c r="F1048" s="18"/>
    </row>
    <row r="1049" spans="1:6" ht="15" customHeight="1"/>
    <row r="1050" spans="1:6" ht="15" customHeight="1">
      <c r="A1050" s="226"/>
    </row>
    <row r="1051" spans="1:6" ht="15" customHeight="1">
      <c r="A1051" s="39"/>
      <c r="F1051" s="439"/>
    </row>
    <row r="1052" spans="1:6" ht="15" customHeight="1"/>
    <row r="1053" spans="1:6" ht="15" customHeight="1">
      <c r="F1053" s="18"/>
    </row>
    <row r="1054" spans="1:6" ht="15" customHeight="1"/>
    <row r="1055" spans="1:6" ht="15" customHeight="1">
      <c r="A1055" s="226"/>
    </row>
    <row r="1056" spans="1:6" ht="15" customHeight="1">
      <c r="A1056" s="39"/>
      <c r="F1056" s="439"/>
    </row>
    <row r="1057" spans="1:6" ht="15" customHeight="1"/>
    <row r="1058" spans="1:6" ht="15" customHeight="1">
      <c r="F1058" s="18"/>
    </row>
    <row r="1059" spans="1:6" ht="15" customHeight="1"/>
    <row r="1060" spans="1:6" ht="15" customHeight="1">
      <c r="A1060" s="226"/>
    </row>
    <row r="1061" spans="1:6" ht="15" customHeight="1">
      <c r="A1061" s="39"/>
      <c r="F1061" s="439"/>
    </row>
    <row r="1062" spans="1:6" ht="15" customHeight="1"/>
    <row r="1063" spans="1:6" ht="15" customHeight="1">
      <c r="F1063" s="18"/>
    </row>
    <row r="1064" spans="1:6" ht="15" customHeight="1"/>
    <row r="1065" spans="1:6" ht="15" customHeight="1">
      <c r="A1065" s="226"/>
    </row>
    <row r="1066" spans="1:6" ht="15" customHeight="1">
      <c r="A1066" s="39"/>
      <c r="F1066" s="439"/>
    </row>
    <row r="1067" spans="1:6" ht="15" customHeight="1"/>
    <row r="1068" spans="1:6" ht="15" customHeight="1">
      <c r="F1068" s="18"/>
    </row>
    <row r="1069" spans="1:6" ht="15" customHeight="1"/>
    <row r="1070" spans="1:6" ht="15" customHeight="1">
      <c r="A1070" s="226"/>
    </row>
    <row r="1071" spans="1:6" ht="15" customHeight="1">
      <c r="A1071" s="39"/>
      <c r="F1071" s="439"/>
    </row>
    <row r="1072" spans="1:6" ht="15" customHeight="1"/>
    <row r="1073" spans="1:6" ht="15" customHeight="1">
      <c r="F1073" s="18"/>
    </row>
    <row r="1074" spans="1:6" ht="15" customHeight="1"/>
    <row r="1075" spans="1:6" ht="15" customHeight="1">
      <c r="A1075" s="39"/>
    </row>
    <row r="1076" spans="1:6" ht="15" customHeight="1">
      <c r="A1076" s="39"/>
      <c r="F1076" s="439"/>
    </row>
    <row r="1077" spans="1:6" ht="15" customHeight="1"/>
    <row r="1078" spans="1:6" ht="15" customHeight="1">
      <c r="F1078" s="18"/>
    </row>
    <row r="1079" spans="1:6" ht="15" customHeight="1"/>
    <row r="1080" spans="1:6" ht="15" customHeight="1">
      <c r="A1080" s="39"/>
    </row>
    <row r="1081" spans="1:6" ht="15" customHeight="1">
      <c r="A1081" s="39"/>
      <c r="F1081" s="439"/>
    </row>
    <row r="1082" spans="1:6" ht="15" customHeight="1"/>
    <row r="1083" spans="1:6" ht="15" customHeight="1">
      <c r="F1083" s="18"/>
    </row>
    <row r="1084" spans="1:6" ht="15" customHeight="1"/>
    <row r="1085" spans="1:6" ht="15" customHeight="1">
      <c r="A1085" s="39"/>
    </row>
    <row r="1086" spans="1:6" ht="15" customHeight="1">
      <c r="A1086" s="39"/>
      <c r="F1086" s="439"/>
    </row>
    <row r="1087" spans="1:6" ht="15" customHeight="1"/>
    <row r="1088" spans="1:6" ht="15" customHeight="1">
      <c r="F1088" s="18"/>
    </row>
    <row r="1089" spans="1:6" ht="15" customHeight="1"/>
    <row r="1090" spans="1:6" ht="15" customHeight="1">
      <c r="A1090" s="39"/>
    </row>
    <row r="1091" spans="1:6" ht="15" customHeight="1">
      <c r="A1091" s="39"/>
      <c r="F1091" s="439"/>
    </row>
    <row r="1092" spans="1:6" ht="15" customHeight="1"/>
    <row r="1093" spans="1:6" ht="15" customHeight="1">
      <c r="F1093" s="18"/>
    </row>
    <row r="1094" spans="1:6" ht="15" customHeight="1"/>
    <row r="1095" spans="1:6" ht="15" customHeight="1">
      <c r="A1095" s="39"/>
    </row>
    <row r="1096" spans="1:6" ht="15" customHeight="1">
      <c r="A1096" s="39"/>
      <c r="F1096" s="439"/>
    </row>
    <row r="1097" spans="1:6" ht="15" customHeight="1"/>
    <row r="1098" spans="1:6" ht="15" customHeight="1">
      <c r="F1098" s="18"/>
    </row>
    <row r="1099" spans="1:6" ht="15" customHeight="1"/>
    <row r="1100" spans="1:6" ht="15" customHeight="1">
      <c r="A1100" s="39"/>
    </row>
    <row r="1101" spans="1:6" ht="15" customHeight="1">
      <c r="A1101" s="39"/>
      <c r="F1101" s="439"/>
    </row>
    <row r="1102" spans="1:6" ht="15" customHeight="1"/>
    <row r="1103" spans="1:6" ht="15" customHeight="1">
      <c r="F1103" s="18"/>
    </row>
    <row r="1104" spans="1:6" ht="15" customHeight="1"/>
    <row r="1105" spans="1:6" ht="15" customHeight="1"/>
    <row r="1106" spans="1:6" ht="15" customHeight="1">
      <c r="A1106" s="39"/>
      <c r="F1106" s="439"/>
    </row>
    <row r="1107" spans="1:6" ht="15" customHeight="1"/>
    <row r="1108" spans="1:6" ht="15" customHeight="1">
      <c r="F1108" s="18"/>
    </row>
    <row r="1109" spans="1:6" ht="15" customHeight="1"/>
    <row r="1110" spans="1:6" ht="15" customHeight="1"/>
    <row r="1111" spans="1:6" ht="15" customHeight="1">
      <c r="A1111" s="39"/>
      <c r="F1111" s="439"/>
    </row>
    <row r="1112" spans="1:6" ht="15" customHeight="1"/>
    <row r="1113" spans="1:6" ht="15" customHeight="1">
      <c r="F1113" s="18"/>
    </row>
    <row r="1114" spans="1:6" ht="15" customHeight="1"/>
    <row r="1115" spans="1:6" ht="15" customHeight="1"/>
    <row r="1116" spans="1:6" ht="15" customHeight="1">
      <c r="A1116" s="39"/>
      <c r="F1116" s="439"/>
    </row>
    <row r="1117" spans="1:6" ht="15" customHeight="1"/>
    <row r="1118" spans="1:6" ht="15" customHeight="1">
      <c r="F1118" s="18"/>
    </row>
    <row r="1119" spans="1:6" ht="15" customHeight="1"/>
    <row r="1120" spans="1:6" ht="15" customHeight="1"/>
    <row r="1121" spans="1:6" ht="15" customHeight="1">
      <c r="A1121" s="39"/>
      <c r="F1121" s="439"/>
    </row>
    <row r="1122" spans="1:6" ht="15" customHeight="1"/>
    <row r="1123" spans="1:6" ht="15" customHeight="1">
      <c r="F1123" s="18"/>
    </row>
    <row r="1124" spans="1:6" ht="15" customHeight="1"/>
    <row r="1125" spans="1:6" ht="15" customHeight="1"/>
    <row r="1126" spans="1:6" ht="15" customHeight="1">
      <c r="A1126" s="39"/>
      <c r="F1126" s="439"/>
    </row>
    <row r="1127" spans="1:6" ht="15" customHeight="1"/>
    <row r="1128" spans="1:6" ht="15" customHeight="1">
      <c r="F1128" s="18"/>
    </row>
    <row r="1129" spans="1:6" ht="15" customHeight="1"/>
    <row r="1130" spans="1:6" ht="15" customHeight="1"/>
    <row r="1131" spans="1:6" ht="15" customHeight="1">
      <c r="A1131" s="39"/>
    </row>
    <row r="1132" spans="1:6" ht="15" customHeight="1">
      <c r="A1132" s="39"/>
      <c r="F1132" s="439"/>
    </row>
    <row r="1133" spans="1:6" ht="15" customHeight="1"/>
    <row r="1134" spans="1:6" ht="15" customHeight="1">
      <c r="F1134" s="18"/>
    </row>
    <row r="1135" spans="1:6" ht="15" customHeight="1"/>
    <row r="1136" spans="1:6" ht="15" customHeight="1">
      <c r="A1136" s="39"/>
    </row>
    <row r="1137" spans="1:6" ht="15" customHeight="1">
      <c r="A1137" s="39"/>
      <c r="F1137" s="439"/>
    </row>
    <row r="1138" spans="1:6" ht="15" customHeight="1"/>
    <row r="1139" spans="1:6" ht="15" customHeight="1">
      <c r="F1139" s="18"/>
    </row>
    <row r="1140" spans="1:6" ht="15" customHeight="1"/>
    <row r="1141" spans="1:6" ht="15" customHeight="1">
      <c r="A1141" s="39"/>
    </row>
    <row r="1142" spans="1:6" ht="15" customHeight="1">
      <c r="A1142" s="39"/>
      <c r="F1142" s="439"/>
    </row>
    <row r="1143" spans="1:6" ht="15" customHeight="1"/>
    <row r="1144" spans="1:6" ht="15" customHeight="1">
      <c r="F1144" s="18"/>
    </row>
    <row r="1145" spans="1:6" ht="15" customHeight="1"/>
    <row r="1146" spans="1:6" ht="15" customHeight="1">
      <c r="A1146" s="39"/>
    </row>
    <row r="1147" spans="1:6" ht="15" customHeight="1">
      <c r="A1147" s="39"/>
      <c r="F1147" s="439"/>
    </row>
    <row r="1148" spans="1:6" ht="15" customHeight="1"/>
    <row r="1149" spans="1:6" ht="15" customHeight="1">
      <c r="F1149" s="18"/>
    </row>
    <row r="1150" spans="1:6" ht="15" customHeight="1"/>
    <row r="1151" spans="1:6" ht="15" customHeight="1"/>
    <row r="1152" spans="1:6" ht="15" customHeight="1">
      <c r="A1152" s="39"/>
      <c r="F1152" s="439"/>
    </row>
    <row r="1153" spans="1:6" ht="15" customHeight="1"/>
    <row r="1154" spans="1:6" ht="15" customHeight="1">
      <c r="F1154" s="18"/>
    </row>
    <row r="1155" spans="1:6" ht="15" customHeight="1"/>
    <row r="1156" spans="1:6" ht="15" customHeight="1"/>
    <row r="1157" spans="1:6" ht="15" customHeight="1">
      <c r="A1157" s="39"/>
      <c r="F1157" s="439"/>
    </row>
    <row r="1158" spans="1:6" ht="15" customHeight="1"/>
    <row r="1159" spans="1:6" ht="15" customHeight="1">
      <c r="F1159" s="18"/>
    </row>
    <row r="1160" spans="1:6" ht="15" customHeight="1"/>
    <row r="1161" spans="1:6" ht="15" customHeight="1"/>
    <row r="1162" spans="1:6" ht="15" customHeight="1">
      <c r="A1162" s="39"/>
      <c r="F1162" s="439"/>
    </row>
    <row r="1163" spans="1:6" ht="15" customHeight="1"/>
    <row r="1164" spans="1:6" ht="15" customHeight="1">
      <c r="F1164" s="18"/>
    </row>
    <row r="1165" spans="1:6" ht="15" customHeight="1"/>
    <row r="1166" spans="1:6" ht="15" customHeight="1">
      <c r="A1166" s="226"/>
    </row>
    <row r="1167" spans="1:6" ht="15" customHeight="1">
      <c r="A1167" s="39"/>
      <c r="F1167" s="439"/>
    </row>
    <row r="1168" spans="1:6" ht="15" customHeight="1"/>
    <row r="1169" spans="1:6" ht="15" customHeight="1">
      <c r="F1169" s="18"/>
    </row>
    <row r="1170" spans="1:6" ht="15" customHeight="1"/>
    <row r="1171" spans="1:6" ht="15" customHeight="1">
      <c r="A1171" s="226"/>
    </row>
    <row r="1172" spans="1:6" ht="15" customHeight="1">
      <c r="A1172" s="39"/>
      <c r="F1172" s="439"/>
    </row>
    <row r="1173" spans="1:6" ht="15" customHeight="1"/>
    <row r="1174" spans="1:6" ht="15" customHeight="1">
      <c r="F1174" s="18"/>
    </row>
    <row r="1175" spans="1:6" ht="15" customHeight="1"/>
    <row r="1176" spans="1:6" ht="15" customHeight="1">
      <c r="A1176" s="226"/>
    </row>
    <row r="1177" spans="1:6" ht="15" customHeight="1">
      <c r="A1177" s="39"/>
      <c r="F1177" s="439"/>
    </row>
    <row r="1178" spans="1:6" ht="15" customHeight="1"/>
    <row r="1179" spans="1:6" ht="15" customHeight="1">
      <c r="F1179" s="18"/>
    </row>
    <row r="1180" spans="1:6" ht="15" customHeight="1"/>
    <row r="1181" spans="1:6" ht="15" customHeight="1">
      <c r="A1181" s="226"/>
    </row>
    <row r="1182" spans="1:6" ht="15" customHeight="1">
      <c r="A1182" s="39"/>
      <c r="F1182" s="439"/>
    </row>
    <row r="1183" spans="1:6" ht="15" customHeight="1"/>
    <row r="1184" spans="1:6" ht="15" customHeight="1">
      <c r="F1184" s="18"/>
    </row>
    <row r="1185" spans="1:6" ht="15" customHeight="1"/>
    <row r="1186" spans="1:6" ht="15" customHeight="1"/>
    <row r="1187" spans="1:6" ht="15" customHeight="1">
      <c r="A1187" s="39"/>
      <c r="F1187" s="439"/>
    </row>
    <row r="1188" spans="1:6" ht="15" customHeight="1"/>
    <row r="1189" spans="1:6" ht="15" customHeight="1">
      <c r="F1189" s="18"/>
    </row>
    <row r="1190" spans="1:6" ht="15" customHeight="1"/>
    <row r="1191" spans="1:6" ht="15" customHeight="1"/>
    <row r="1192" spans="1:6" ht="15" customHeight="1">
      <c r="A1192" s="39"/>
      <c r="F1192" s="439"/>
    </row>
    <row r="1193" spans="1:6" ht="15" customHeight="1"/>
    <row r="1194" spans="1:6" ht="15" customHeight="1">
      <c r="F1194" s="18"/>
    </row>
    <row r="1195" spans="1:6" ht="15" customHeight="1"/>
    <row r="1196" spans="1:6" ht="15" customHeight="1"/>
    <row r="1197" spans="1:6" ht="15" customHeight="1">
      <c r="A1197" s="39"/>
      <c r="F1197" s="439"/>
    </row>
    <row r="1198" spans="1:6" ht="15" customHeight="1">
      <c r="A1198" s="441"/>
    </row>
    <row r="1199" spans="1:6" ht="15" customHeight="1">
      <c r="F1199" s="18"/>
    </row>
    <row r="1200" spans="1:6" ht="15" customHeight="1"/>
    <row r="1201" spans="1:1" ht="15" customHeight="1"/>
    <row r="1202" spans="1:1" ht="15" customHeight="1">
      <c r="A1202" s="441"/>
    </row>
    <row r="1203" spans="1:1" ht="15" customHeight="1"/>
    <row r="1204" spans="1:1" ht="15" customHeight="1"/>
    <row r="1205" spans="1:1" ht="15" customHeight="1"/>
    <row r="1206" spans="1:1" ht="15" customHeight="1">
      <c r="A1206" s="441"/>
    </row>
    <row r="1207" spans="1:1" ht="15" customHeight="1"/>
    <row r="1208" spans="1:1" ht="15" customHeight="1"/>
    <row r="1209" spans="1:1" ht="15" customHeight="1"/>
    <row r="1210" spans="1:1" ht="15" customHeight="1">
      <c r="A1210" s="441"/>
    </row>
    <row r="1211" spans="1:1" ht="15" customHeight="1"/>
    <row r="1212" spans="1:1" ht="15" customHeight="1"/>
    <row r="1213" spans="1:1" ht="15" customHeight="1"/>
    <row r="1214" spans="1:1" ht="15" customHeight="1">
      <c r="A1214" s="441"/>
    </row>
    <row r="1215" spans="1:1" ht="15" customHeight="1"/>
    <row r="1216" spans="1:1" ht="15" customHeight="1"/>
    <row r="1217" spans="1:1" ht="15" customHeight="1"/>
    <row r="1218" spans="1:1" ht="15" customHeight="1">
      <c r="A1218" s="441"/>
    </row>
    <row r="1219" spans="1:1" ht="15" customHeight="1"/>
    <row r="1220" spans="1:1" ht="15" customHeight="1"/>
    <row r="1221" spans="1:1" ht="15" customHeight="1"/>
    <row r="1222" spans="1:1" ht="15" customHeight="1">
      <c r="A1222" s="441"/>
    </row>
    <row r="1223" spans="1:1" ht="15" customHeight="1"/>
    <row r="1224" spans="1:1" ht="15" customHeight="1"/>
    <row r="1225" spans="1:1" ht="15" customHeight="1"/>
    <row r="1226" spans="1:1" ht="15" customHeight="1">
      <c r="A1226" s="441"/>
    </row>
    <row r="1227" spans="1:1" ht="15" customHeight="1"/>
    <row r="1228" spans="1:1" ht="15" customHeight="1"/>
    <row r="1229" spans="1:1" ht="15" customHeight="1"/>
    <row r="1230" spans="1:1" ht="15" customHeight="1">
      <c r="A1230" s="441"/>
    </row>
    <row r="1231" spans="1:1" ht="15" customHeight="1"/>
    <row r="1232" spans="1:1" ht="15" customHeight="1"/>
    <row r="1233" spans="1:1" ht="15" customHeight="1"/>
    <row r="1234" spans="1:1" ht="15" customHeight="1">
      <c r="A1234" s="441"/>
    </row>
    <row r="1235" spans="1:1" ht="15" customHeight="1"/>
    <row r="1236" spans="1:1" ht="15" customHeight="1"/>
    <row r="1237" spans="1:1" ht="15" customHeight="1"/>
    <row r="1238" spans="1:1" ht="15" customHeight="1">
      <c r="A1238" s="441"/>
    </row>
    <row r="1239" spans="1:1" ht="15" customHeight="1"/>
    <row r="1240" spans="1:1" ht="15" customHeight="1"/>
    <row r="1241" spans="1:1" ht="15" customHeight="1"/>
    <row r="1242" spans="1:1" ht="15" customHeight="1">
      <c r="A1242" s="441"/>
    </row>
    <row r="1243" spans="1:1" ht="15" customHeight="1"/>
    <row r="1244" spans="1:1" ht="15" customHeight="1"/>
    <row r="1245" spans="1:1" ht="15" customHeight="1"/>
    <row r="1246" spans="1:1" ht="15" customHeight="1">
      <c r="A1246" s="441"/>
    </row>
    <row r="1247" spans="1:1" ht="15" customHeight="1"/>
    <row r="1248" spans="1:1" ht="15" customHeight="1"/>
    <row r="1249" spans="1:1" ht="15" customHeight="1"/>
    <row r="1250" spans="1:1" ht="15" customHeight="1">
      <c r="A1250" s="441"/>
    </row>
    <row r="1251" spans="1:1" ht="15" customHeight="1"/>
    <row r="1252" spans="1:1" ht="15" customHeight="1"/>
    <row r="1253" spans="1:1" ht="15" customHeight="1"/>
    <row r="1254" spans="1:1" ht="15" customHeight="1">
      <c r="A1254" s="441"/>
    </row>
    <row r="1255" spans="1:1" ht="15" customHeight="1"/>
    <row r="1256" spans="1:1" ht="15" customHeight="1"/>
    <row r="1257" spans="1:1" ht="15" customHeight="1"/>
    <row r="1258" spans="1:1" ht="15" customHeight="1">
      <c r="A1258" s="441"/>
    </row>
    <row r="1259" spans="1:1" ht="15" customHeight="1"/>
    <row r="1260" spans="1:1" ht="15" customHeight="1"/>
    <row r="1261" spans="1:1" ht="15" customHeight="1"/>
    <row r="1262" spans="1:1" ht="15" customHeight="1">
      <c r="A1262" s="441"/>
    </row>
    <row r="1263" spans="1:1" ht="15" customHeight="1"/>
    <row r="1264" spans="1:1" ht="15" customHeight="1"/>
    <row r="1265" spans="1:1" ht="15" customHeight="1"/>
    <row r="1266" spans="1:1" ht="15" customHeight="1">
      <c r="A1266" s="441"/>
    </row>
    <row r="1267" spans="1:1" ht="15" customHeight="1"/>
    <row r="1268" spans="1:1" ht="15" customHeight="1"/>
    <row r="1269" spans="1:1" ht="15" customHeight="1"/>
    <row r="1270" spans="1:1" ht="15" customHeight="1"/>
    <row r="1271" spans="1:1" ht="15" customHeight="1">
      <c r="A1271" s="441"/>
    </row>
    <row r="1272" spans="1:1" ht="15" customHeight="1"/>
    <row r="1273" spans="1:1" ht="15" customHeight="1"/>
    <row r="1274" spans="1:1" ht="15" customHeight="1"/>
    <row r="1275" spans="1:1" ht="15" customHeight="1">
      <c r="A1275" s="441"/>
    </row>
    <row r="1276" spans="1:1" ht="15" customHeight="1"/>
    <row r="1277" spans="1:1" ht="15" customHeight="1"/>
    <row r="1278" spans="1:1" ht="15" customHeight="1"/>
    <row r="1279" spans="1:1" ht="15" customHeight="1">
      <c r="A1279" s="441"/>
    </row>
    <row r="1280" spans="1:1" ht="15" customHeight="1"/>
    <row r="1281" spans="1:6" ht="15" customHeight="1"/>
    <row r="1282" spans="1:6" ht="15" customHeight="1"/>
    <row r="1283" spans="1:6" ht="15" customHeight="1">
      <c r="A1283" s="441"/>
    </row>
    <row r="1284" spans="1:6" ht="15" customHeight="1"/>
    <row r="1285" spans="1:6" ht="15" customHeight="1"/>
    <row r="1286" spans="1:6" ht="15" customHeight="1"/>
    <row r="1287" spans="1:6" ht="15" customHeight="1">
      <c r="A1287" s="441"/>
    </row>
    <row r="1288" spans="1:6" ht="15" customHeight="1"/>
    <row r="1289" spans="1:6" ht="15" customHeight="1"/>
    <row r="1290" spans="1:6" ht="15" customHeight="1"/>
    <row r="1291" spans="1:6" ht="15" customHeight="1">
      <c r="A1291" s="226"/>
    </row>
    <row r="1292" spans="1:6" ht="15" customHeight="1">
      <c r="A1292" s="39"/>
      <c r="F1292" s="439"/>
    </row>
    <row r="1293" spans="1:6" ht="15" customHeight="1"/>
    <row r="1294" spans="1:6" ht="15" customHeight="1">
      <c r="F1294" s="18"/>
    </row>
    <row r="1295" spans="1:6" ht="15" customHeight="1"/>
    <row r="1296" spans="1:6" ht="15" customHeight="1">
      <c r="A1296" s="226"/>
    </row>
    <row r="1297" spans="1:1" ht="15" customHeight="1">
      <c r="A1297" s="39"/>
    </row>
    <row r="1298" spans="1:1" ht="15" customHeight="1"/>
    <row r="1299" spans="1:1" ht="15" customHeight="1"/>
    <row r="1300" spans="1:1" ht="15" customHeight="1"/>
    <row r="1301" spans="1:1" ht="15" customHeight="1">
      <c r="A1301" s="226"/>
    </row>
    <row r="1302" spans="1:1" ht="15" customHeight="1">
      <c r="A1302" s="39"/>
    </row>
    <row r="1303" spans="1:1" ht="15" customHeight="1"/>
    <row r="1304" spans="1:1" ht="15" customHeight="1"/>
    <row r="1305" spans="1:1" ht="15" customHeight="1"/>
    <row r="1306" spans="1:1" ht="15" customHeight="1">
      <c r="A1306" s="226"/>
    </row>
    <row r="1307" spans="1:1" ht="15" customHeight="1">
      <c r="A1307" s="39"/>
    </row>
    <row r="1308" spans="1:1" ht="15" customHeight="1"/>
    <row r="1309" spans="1:1" ht="15" customHeight="1"/>
    <row r="1310" spans="1:1" ht="15" customHeight="1"/>
    <row r="1311" spans="1:1" ht="15" customHeight="1">
      <c r="A1311" s="226"/>
    </row>
    <row r="1312" spans="1:1" ht="15" customHeight="1">
      <c r="A1312" s="39"/>
    </row>
    <row r="1313" spans="1:1" ht="15" customHeight="1"/>
    <row r="1314" spans="1:1" ht="15" customHeight="1"/>
    <row r="1315" spans="1:1" ht="15" customHeight="1"/>
    <row r="1316" spans="1:1" ht="15" customHeight="1">
      <c r="A1316" s="226"/>
    </row>
    <row r="1317" spans="1:1" ht="15" customHeight="1">
      <c r="A1317" s="39"/>
    </row>
    <row r="1318" spans="1:1" ht="15" customHeight="1"/>
    <row r="1319" spans="1:1" ht="15" customHeight="1"/>
    <row r="1320" spans="1:1" ht="15" customHeight="1"/>
    <row r="1321" spans="1:1" ht="15" customHeight="1">
      <c r="A1321" s="226"/>
    </row>
    <row r="1322" spans="1:1" ht="15" customHeight="1">
      <c r="A1322" s="39"/>
    </row>
    <row r="1323" spans="1:1" ht="15" customHeight="1"/>
    <row r="1324" spans="1:1" ht="15" customHeight="1"/>
    <row r="1325" spans="1:1" ht="15" customHeight="1"/>
    <row r="1326" spans="1:1" ht="15" customHeight="1">
      <c r="A1326" s="226"/>
    </row>
    <row r="1327" spans="1:1" ht="15" customHeight="1">
      <c r="A1327" s="39"/>
    </row>
    <row r="1328" spans="1:1" ht="15" customHeight="1"/>
    <row r="1329" spans="1:1" ht="15" customHeight="1"/>
    <row r="1330" spans="1:1" ht="15" customHeight="1"/>
    <row r="1331" spans="1:1" ht="15" customHeight="1">
      <c r="A1331" s="226"/>
    </row>
    <row r="1332" spans="1:1" ht="15" customHeight="1">
      <c r="A1332" s="39"/>
    </row>
    <row r="1333" spans="1:1" ht="15" customHeight="1"/>
    <row r="1334" spans="1:1" ht="15" customHeight="1"/>
    <row r="1335" spans="1:1" ht="15" customHeight="1"/>
    <row r="1336" spans="1:1" ht="15" customHeight="1">
      <c r="A1336" s="226"/>
    </row>
    <row r="1337" spans="1:1" ht="15" customHeight="1">
      <c r="A1337" s="39"/>
    </row>
    <row r="1338" spans="1:1" ht="15" customHeight="1"/>
    <row r="1339" spans="1:1" ht="15" customHeight="1"/>
    <row r="1340" spans="1:1" ht="15" customHeight="1"/>
    <row r="1341" spans="1:1" ht="15" customHeight="1">
      <c r="A1341" s="226"/>
    </row>
    <row r="1342" spans="1:1" ht="15" customHeight="1">
      <c r="A1342" s="39"/>
    </row>
    <row r="1343" spans="1:1" ht="15" customHeight="1"/>
    <row r="1344" spans="1:1" ht="15" customHeight="1"/>
    <row r="1345" spans="1:1" ht="15" customHeight="1"/>
    <row r="1346" spans="1:1" ht="15" customHeight="1">
      <c r="A1346" s="226"/>
    </row>
    <row r="1347" spans="1:1" ht="15" customHeight="1">
      <c r="A1347" s="39"/>
    </row>
    <row r="1348" spans="1:1" ht="15" customHeight="1"/>
    <row r="1349" spans="1:1" ht="15" customHeight="1"/>
    <row r="1350" spans="1:1" ht="15" customHeight="1"/>
    <row r="1351" spans="1:1" ht="15" customHeight="1">
      <c r="A1351" s="226"/>
    </row>
    <row r="1352" spans="1:1" ht="15" customHeight="1">
      <c r="A1352" s="39"/>
    </row>
    <row r="1353" spans="1:1" ht="15" customHeight="1"/>
    <row r="1354" spans="1:1" ht="15" customHeight="1"/>
    <row r="1355" spans="1:1" ht="15" customHeight="1"/>
    <row r="1356" spans="1:1" ht="15" customHeight="1">
      <c r="A1356" s="226"/>
    </row>
    <row r="1357" spans="1:1" ht="15" customHeight="1">
      <c r="A1357" s="39"/>
    </row>
    <row r="1358" spans="1:1" ht="15" customHeight="1"/>
    <row r="1359" spans="1:1" ht="15" customHeight="1"/>
    <row r="1360" spans="1:1" ht="15" customHeight="1"/>
    <row r="1361" spans="1:1" ht="15" customHeight="1">
      <c r="A1361" s="226"/>
    </row>
    <row r="1362" spans="1:1" ht="15" customHeight="1">
      <c r="A1362" s="39"/>
    </row>
    <row r="1363" spans="1:1" ht="15" customHeight="1"/>
    <row r="1364" spans="1:1" ht="15" customHeight="1"/>
    <row r="1365" spans="1:1" ht="15" customHeight="1"/>
    <row r="1366" spans="1:1" ht="15" customHeight="1">
      <c r="A1366" s="226"/>
    </row>
    <row r="1367" spans="1:1" ht="15" customHeight="1">
      <c r="A1367" s="39"/>
    </row>
    <row r="1368" spans="1:1" ht="15" customHeight="1"/>
    <row r="1369" spans="1:1" ht="15" customHeight="1"/>
    <row r="1370" spans="1:1" ht="15" customHeight="1"/>
    <row r="1371" spans="1:1" ht="15" customHeight="1">
      <c r="A1371" s="226"/>
    </row>
    <row r="1372" spans="1:1" ht="15" customHeight="1">
      <c r="A1372" s="39"/>
    </row>
    <row r="1373" spans="1:1" ht="15" customHeight="1"/>
    <row r="1374" spans="1:1" ht="15" customHeight="1"/>
    <row r="1375" spans="1:1" ht="15" customHeight="1"/>
    <row r="1376" spans="1:1" ht="15" customHeight="1">
      <c r="A1376" s="226"/>
    </row>
    <row r="1377" spans="1:1" ht="15" customHeight="1">
      <c r="A1377" s="39"/>
    </row>
    <row r="1378" spans="1:1" ht="15" customHeight="1"/>
    <row r="1379" spans="1:1" ht="15" customHeight="1"/>
    <row r="1380" spans="1:1" ht="15" customHeight="1"/>
    <row r="1381" spans="1:1" ht="15" customHeight="1">
      <c r="A1381" s="226"/>
    </row>
    <row r="1382" spans="1:1" ht="15" customHeight="1">
      <c r="A1382" s="39"/>
    </row>
    <row r="1383" spans="1:1" ht="15" customHeight="1"/>
    <row r="1384" spans="1:1" ht="15" customHeight="1"/>
    <row r="1385" spans="1:1" ht="15" customHeight="1"/>
    <row r="1386" spans="1:1" ht="15" customHeight="1">
      <c r="A1386" s="226"/>
    </row>
    <row r="1387" spans="1:1" ht="15" customHeight="1">
      <c r="A1387" s="39"/>
    </row>
    <row r="1388" spans="1:1" ht="15" customHeight="1"/>
    <row r="1389" spans="1:1" ht="15" customHeight="1"/>
    <row r="1390" spans="1:1" ht="15" customHeight="1"/>
    <row r="1391" spans="1:1" ht="15" customHeight="1">
      <c r="A1391" s="226"/>
    </row>
    <row r="1392" spans="1:1" ht="15" customHeight="1">
      <c r="A1392" s="226"/>
    </row>
    <row r="1393" spans="1:1" ht="15" customHeight="1"/>
    <row r="1394" spans="1:1" ht="15" customHeight="1">
      <c r="A1394" s="39"/>
    </row>
    <row r="1395" spans="1:1" ht="15" customHeight="1"/>
    <row r="1396" spans="1:1" ht="15" customHeight="1">
      <c r="A1396" s="442"/>
    </row>
    <row r="1397" spans="1:1" ht="15" customHeight="1">
      <c r="A1397" s="226"/>
    </row>
    <row r="1398" spans="1:1" ht="15" customHeight="1">
      <c r="A1398" s="226"/>
    </row>
    <row r="1399" spans="1:1" ht="15" customHeight="1">
      <c r="A1399" s="226"/>
    </row>
    <row r="1400" spans="1:1" ht="15" customHeight="1">
      <c r="A1400" s="1"/>
    </row>
    <row r="1401" spans="1:1" ht="15" customHeight="1">
      <c r="A1401" s="442"/>
    </row>
    <row r="1402" spans="1:1" ht="15" customHeight="1">
      <c r="A1402" s="226"/>
    </row>
    <row r="1403" spans="1:1" ht="15" customHeight="1">
      <c r="A1403" s="226"/>
    </row>
    <row r="1404" spans="1:1" ht="15" customHeight="1">
      <c r="A1404" s="226"/>
    </row>
    <row r="1405" spans="1:1" ht="15" customHeight="1">
      <c r="A1405" s="1"/>
    </row>
    <row r="1406" spans="1:1" ht="15" customHeight="1">
      <c r="A1406" s="442"/>
    </row>
    <row r="1407" spans="1:1" ht="15" customHeight="1">
      <c r="A1407" s="226"/>
    </row>
    <row r="1408" spans="1:1" ht="15" customHeight="1">
      <c r="A1408" s="226"/>
    </row>
    <row r="1409" spans="1:1" ht="15" customHeight="1">
      <c r="A1409" s="226"/>
    </row>
    <row r="1410" spans="1:1" ht="15" customHeight="1">
      <c r="A1410" s="1"/>
    </row>
    <row r="1411" spans="1:1" ht="15" customHeight="1">
      <c r="A1411" s="442"/>
    </row>
    <row r="1412" spans="1:1" ht="15" customHeight="1">
      <c r="A1412" s="226"/>
    </row>
    <row r="1413" spans="1:1" ht="15" customHeight="1">
      <c r="A1413" s="226"/>
    </row>
    <row r="1414" spans="1:1" ht="15" customHeight="1">
      <c r="A1414" s="226"/>
    </row>
    <row r="1415" spans="1:1" ht="15" customHeight="1">
      <c r="A1415" s="1"/>
    </row>
    <row r="1416" spans="1:1" ht="15" customHeight="1">
      <c r="A1416" s="442"/>
    </row>
    <row r="1417" spans="1:1" ht="15" customHeight="1">
      <c r="A1417" s="226"/>
    </row>
    <row r="1418" spans="1:1" ht="15" customHeight="1">
      <c r="A1418" s="226"/>
    </row>
    <row r="1419" spans="1:1" ht="15" customHeight="1">
      <c r="A1419" s="226"/>
    </row>
    <row r="1420" spans="1:1" ht="15" customHeight="1">
      <c r="A1420" s="1"/>
    </row>
    <row r="1421" spans="1:1" ht="15" customHeight="1">
      <c r="A1421" s="442"/>
    </row>
    <row r="1422" spans="1:1" ht="15" customHeight="1">
      <c r="A1422" s="226"/>
    </row>
    <row r="1423" spans="1:1" ht="15" customHeight="1">
      <c r="A1423" s="226"/>
    </row>
    <row r="1424" spans="1:1" ht="15" customHeight="1">
      <c r="A1424" s="226"/>
    </row>
    <row r="1425" spans="1:1" ht="15" customHeight="1">
      <c r="A1425" s="1"/>
    </row>
    <row r="1426" spans="1:1" ht="15" customHeight="1">
      <c r="A1426" s="442"/>
    </row>
    <row r="1427" spans="1:1" ht="15" customHeight="1">
      <c r="A1427" s="226"/>
    </row>
    <row r="1428" spans="1:1" ht="15" customHeight="1">
      <c r="A1428" s="226"/>
    </row>
    <row r="1429" spans="1:1" ht="15" customHeight="1">
      <c r="A1429" s="226"/>
    </row>
    <row r="1430" spans="1:1" ht="15" customHeight="1">
      <c r="A1430" s="1"/>
    </row>
    <row r="1431" spans="1:1" ht="15" customHeight="1">
      <c r="A1431" s="442"/>
    </row>
    <row r="1432" spans="1:1" ht="15" customHeight="1">
      <c r="A1432" s="226"/>
    </row>
    <row r="1433" spans="1:1" ht="15" customHeight="1">
      <c r="A1433" s="226"/>
    </row>
    <row r="1434" spans="1:1" ht="15" customHeight="1">
      <c r="A1434" s="226"/>
    </row>
    <row r="1435" spans="1:1" ht="15" customHeight="1">
      <c r="A1435" s="1"/>
    </row>
    <row r="1436" spans="1:1" ht="15" customHeight="1">
      <c r="A1436" s="442"/>
    </row>
    <row r="1437" spans="1:1" ht="15" customHeight="1">
      <c r="A1437" s="226"/>
    </row>
    <row r="1438" spans="1:1" ht="15" customHeight="1">
      <c r="A1438" s="226"/>
    </row>
    <row r="1439" spans="1:1" ht="15" customHeight="1">
      <c r="A1439" s="226"/>
    </row>
    <row r="1440" spans="1:1" ht="15" customHeight="1">
      <c r="A1440" s="1"/>
    </row>
    <row r="1441" spans="1:1" ht="15" customHeight="1">
      <c r="A1441" s="442"/>
    </row>
    <row r="1442" spans="1:1" ht="15" customHeight="1">
      <c r="A1442" s="226"/>
    </row>
    <row r="1443" spans="1:1" ht="15" customHeight="1">
      <c r="A1443" s="226"/>
    </row>
    <row r="1444" spans="1:1" ht="15" customHeight="1">
      <c r="A1444" s="226"/>
    </row>
    <row r="1445" spans="1:1" ht="15" customHeight="1">
      <c r="A1445" s="1"/>
    </row>
    <row r="1446" spans="1:1" ht="15" customHeight="1">
      <c r="A1446" s="442"/>
    </row>
    <row r="1447" spans="1:1" ht="15" customHeight="1">
      <c r="A1447" s="92"/>
    </row>
    <row r="1448" spans="1:1" ht="15" customHeight="1">
      <c r="A1448" s="93"/>
    </row>
    <row r="1449" spans="1:1" ht="15" customHeight="1">
      <c r="A1449" s="94"/>
    </row>
    <row r="1450" spans="1:1" ht="15" customHeight="1">
      <c r="A1450" s="10"/>
    </row>
    <row r="1451" spans="1:1" ht="15" customHeight="1">
      <c r="A1451" s="17"/>
    </row>
    <row r="1452" spans="1:1" ht="15" customHeight="1">
      <c r="A1452" s="92"/>
    </row>
    <row r="1453" spans="1:1" ht="15" customHeight="1">
      <c r="A1453" s="93"/>
    </row>
    <row r="1454" spans="1:1" ht="15" customHeight="1">
      <c r="A1454" s="94"/>
    </row>
    <row r="1455" spans="1:1" ht="15" customHeight="1">
      <c r="A1455" s="94"/>
    </row>
    <row r="1456" spans="1:1" ht="15" customHeight="1">
      <c r="A1456" s="10"/>
    </row>
    <row r="1457" spans="1:1" ht="15" customHeight="1">
      <c r="A1457" s="17"/>
    </row>
    <row r="1458" spans="1:1" ht="15" customHeight="1">
      <c r="A1458" s="92"/>
    </row>
    <row r="1459" spans="1:1" ht="15" customHeight="1">
      <c r="A1459" s="93"/>
    </row>
    <row r="1460" spans="1:1" ht="15" customHeight="1">
      <c r="A1460" s="94"/>
    </row>
    <row r="1461" spans="1:1" ht="15" customHeight="1">
      <c r="A1461" s="10"/>
    </row>
    <row r="1462" spans="1:1" ht="15" customHeight="1">
      <c r="A1462" s="17"/>
    </row>
    <row r="1463" spans="1:1" ht="15" customHeight="1">
      <c r="A1463" s="92"/>
    </row>
    <row r="1464" spans="1:1" ht="15" customHeight="1">
      <c r="A1464" s="93"/>
    </row>
    <row r="1465" spans="1:1" ht="15" customHeight="1">
      <c r="A1465" s="94"/>
    </row>
    <row r="1466" spans="1:1" ht="15" customHeight="1">
      <c r="A1466" s="10"/>
    </row>
    <row r="1467" spans="1:1" ht="15" customHeight="1">
      <c r="A1467" s="17"/>
    </row>
    <row r="1468" spans="1:1" ht="15" customHeight="1">
      <c r="A1468" s="92"/>
    </row>
    <row r="1469" spans="1:1" ht="15" customHeight="1">
      <c r="A1469" s="93"/>
    </row>
    <row r="1470" spans="1:1" ht="15" customHeight="1">
      <c r="A1470" s="94"/>
    </row>
    <row r="1471" spans="1:1" ht="15" customHeight="1">
      <c r="A1471" s="10"/>
    </row>
    <row r="1472" spans="1:1" ht="15" customHeight="1">
      <c r="A1472" s="17"/>
    </row>
    <row r="1473" spans="1:1" ht="15" customHeight="1">
      <c r="A1473" s="92"/>
    </row>
    <row r="1474" spans="1:1" ht="15" customHeight="1">
      <c r="A1474" s="93"/>
    </row>
    <row r="1475" spans="1:1" ht="15" customHeight="1">
      <c r="A1475" s="94"/>
    </row>
    <row r="1476" spans="1:1" ht="15" customHeight="1">
      <c r="A1476" s="10"/>
    </row>
    <row r="1477" spans="1:1" ht="15" customHeight="1">
      <c r="A1477" s="17"/>
    </row>
    <row r="1478" spans="1:1" ht="15" customHeight="1">
      <c r="A1478" s="92"/>
    </row>
    <row r="1479" spans="1:1" ht="15" customHeight="1">
      <c r="A1479" s="93"/>
    </row>
    <row r="1480" spans="1:1" ht="15" customHeight="1">
      <c r="A1480" s="94"/>
    </row>
    <row r="1481" spans="1:1" ht="15" customHeight="1">
      <c r="A1481" s="10"/>
    </row>
    <row r="1482" spans="1:1" ht="15" customHeight="1">
      <c r="A1482" s="17"/>
    </row>
    <row r="1483" spans="1:1" ht="15" customHeight="1">
      <c r="A1483" s="92"/>
    </row>
    <row r="1484" spans="1:1" ht="15" customHeight="1">
      <c r="A1484" s="93"/>
    </row>
    <row r="1485" spans="1:1" ht="15" customHeight="1">
      <c r="A1485" s="94"/>
    </row>
    <row r="1486" spans="1:1" ht="15" customHeight="1">
      <c r="A1486" s="10"/>
    </row>
    <row r="1487" spans="1:1" ht="15" customHeight="1">
      <c r="A1487" s="17"/>
    </row>
    <row r="1488" spans="1:1" ht="15" customHeight="1">
      <c r="A1488" s="92"/>
    </row>
    <row r="1489" spans="1:1" ht="15" customHeight="1">
      <c r="A1489" s="93"/>
    </row>
    <row r="1490" spans="1:1" ht="15" customHeight="1">
      <c r="A1490" s="94"/>
    </row>
    <row r="1491" spans="1:1" ht="15" customHeight="1">
      <c r="A1491" s="10"/>
    </row>
    <row r="1492" spans="1:1" ht="15" customHeight="1">
      <c r="A1492" s="17"/>
    </row>
    <row r="1493" spans="1:1" ht="15" customHeight="1">
      <c r="A1493" s="92"/>
    </row>
    <row r="1494" spans="1:1" ht="15" customHeight="1">
      <c r="A1494" s="93"/>
    </row>
    <row r="1495" spans="1:1" ht="15" customHeight="1">
      <c r="A1495" s="94"/>
    </row>
    <row r="1496" spans="1:1" ht="15" customHeight="1">
      <c r="A1496" s="10"/>
    </row>
    <row r="1497" spans="1:1" ht="15" customHeight="1">
      <c r="A1497" s="17"/>
    </row>
    <row r="1498" spans="1:1" ht="15" customHeight="1">
      <c r="A1498" s="92"/>
    </row>
    <row r="1499" spans="1:1" ht="15" customHeight="1">
      <c r="A1499" s="93"/>
    </row>
    <row r="1500" spans="1:1" ht="15" customHeight="1">
      <c r="A1500" s="94"/>
    </row>
    <row r="1501" spans="1:1" ht="15" customHeight="1">
      <c r="A1501" s="10"/>
    </row>
    <row r="1502" spans="1:1" ht="15" customHeight="1">
      <c r="A1502" s="27"/>
    </row>
    <row r="1503" spans="1:1" ht="15" customHeight="1">
      <c r="A1503" s="92"/>
    </row>
    <row r="1504" spans="1:1" ht="15" customHeight="1">
      <c r="A1504" s="93"/>
    </row>
    <row r="1505" spans="1:1" ht="15" customHeight="1">
      <c r="A1505" s="94"/>
    </row>
    <row r="1506" spans="1:1" ht="15" customHeight="1">
      <c r="A1506" s="10"/>
    </row>
    <row r="1507" spans="1:1" ht="15" customHeight="1">
      <c r="A1507" s="27"/>
    </row>
    <row r="1508" spans="1:1" ht="15" customHeight="1">
      <c r="A1508" s="92"/>
    </row>
    <row r="1509" spans="1:1" ht="15" customHeight="1">
      <c r="A1509" s="93"/>
    </row>
    <row r="1510" spans="1:1" ht="15" customHeight="1">
      <c r="A1510" s="94"/>
    </row>
    <row r="1511" spans="1:1" ht="15" customHeight="1">
      <c r="A1511" s="21"/>
    </row>
    <row r="1512" spans="1:1" ht="15" customHeight="1">
      <c r="A1512" s="24"/>
    </row>
    <row r="1513" spans="1:1" ht="15" customHeight="1">
      <c r="A1513" s="92"/>
    </row>
    <row r="1514" spans="1:1" ht="15" customHeight="1">
      <c r="A1514" s="93"/>
    </row>
    <row r="1515" spans="1:1" ht="15" customHeight="1">
      <c r="A1515" s="94"/>
    </row>
    <row r="1516" spans="1:1" ht="15" customHeight="1">
      <c r="A1516" s="21"/>
    </row>
    <row r="1517" spans="1:1" ht="15" customHeight="1">
      <c r="A1517" s="24"/>
    </row>
    <row r="1518" spans="1:1" ht="15" customHeight="1">
      <c r="A1518" s="92"/>
    </row>
    <row r="1519" spans="1:1" ht="15" customHeight="1">
      <c r="A1519" s="93"/>
    </row>
    <row r="1520" spans="1:1" ht="15" customHeight="1">
      <c r="A1520" s="94"/>
    </row>
    <row r="1521" spans="1:1" s="170" customFormat="1" ht="15" customHeight="1">
      <c r="A1521" s="94"/>
    </row>
    <row r="1522" spans="1:1" ht="15" customHeight="1">
      <c r="A1522" s="24"/>
    </row>
    <row r="1523" spans="1:1" ht="15" customHeight="1">
      <c r="A1523" s="92"/>
    </row>
    <row r="1524" spans="1:1" ht="15" customHeight="1">
      <c r="A1524" s="93"/>
    </row>
    <row r="1525" spans="1:1" ht="15" customHeight="1">
      <c r="A1525" s="94"/>
    </row>
    <row r="1526" spans="1:1" ht="15" customHeight="1">
      <c r="A1526" s="21"/>
    </row>
    <row r="1527" spans="1:1" ht="15" customHeight="1">
      <c r="A1527" s="24"/>
    </row>
    <row r="1528" spans="1:1" ht="15" customHeight="1">
      <c r="A1528" s="92"/>
    </row>
    <row r="1529" spans="1:1" ht="15" customHeight="1">
      <c r="A1529" s="93"/>
    </row>
    <row r="1530" spans="1:1" ht="15" customHeight="1">
      <c r="A1530" s="94"/>
    </row>
    <row r="1531" spans="1:1" ht="15" customHeight="1">
      <c r="A1531" s="21"/>
    </row>
    <row r="1532" spans="1:1" ht="15" customHeight="1">
      <c r="A1532" s="24"/>
    </row>
    <row r="1533" spans="1:1" ht="15" customHeight="1">
      <c r="A1533" s="92"/>
    </row>
    <row r="1534" spans="1:1" ht="15" customHeight="1">
      <c r="A1534" s="93"/>
    </row>
    <row r="1535" spans="1:1" ht="15" customHeight="1">
      <c r="A1535" s="94"/>
    </row>
    <row r="1536" spans="1:1" ht="15" customHeight="1">
      <c r="A1536" s="21"/>
    </row>
    <row r="1537" spans="1:1" ht="15" customHeight="1">
      <c r="A1537" s="24"/>
    </row>
    <row r="1538" spans="1:1" ht="15" customHeight="1">
      <c r="A1538" s="92"/>
    </row>
    <row r="1539" spans="1:1" ht="15" customHeight="1">
      <c r="A1539" s="93"/>
    </row>
    <row r="1540" spans="1:1" ht="15" customHeight="1">
      <c r="A1540" s="94"/>
    </row>
    <row r="1541" spans="1:1" ht="15" customHeight="1">
      <c r="A1541" s="21"/>
    </row>
    <row r="1542" spans="1:1" ht="15" customHeight="1">
      <c r="A1542" s="24"/>
    </row>
    <row r="1543" spans="1:1" ht="15" customHeight="1">
      <c r="A1543" s="92"/>
    </row>
    <row r="1544" spans="1:1" ht="15" customHeight="1">
      <c r="A1544" s="93"/>
    </row>
    <row r="1545" spans="1:1" ht="15" customHeight="1">
      <c r="A1545" s="94"/>
    </row>
    <row r="1546" spans="1:1" ht="15" customHeight="1">
      <c r="A1546" s="21"/>
    </row>
    <row r="1547" spans="1:1" ht="15" customHeight="1">
      <c r="A1547" s="24"/>
    </row>
    <row r="1548" spans="1:1" ht="15" customHeight="1">
      <c r="A1548" s="92"/>
    </row>
    <row r="1549" spans="1:1" ht="15" customHeight="1">
      <c r="A1549" s="93"/>
    </row>
    <row r="1550" spans="1:1" ht="15" customHeight="1">
      <c r="A1550" s="94"/>
    </row>
    <row r="1551" spans="1:1" ht="15" customHeight="1">
      <c r="A1551" s="21"/>
    </row>
    <row r="1552" spans="1:1" ht="15" customHeight="1">
      <c r="A1552" s="24"/>
    </row>
    <row r="1553" spans="1:1" ht="15" customHeight="1">
      <c r="A1553" s="92"/>
    </row>
    <row r="1554" spans="1:1" ht="15" customHeight="1">
      <c r="A1554" s="93"/>
    </row>
    <row r="1555" spans="1:1" ht="15" customHeight="1">
      <c r="A1555" s="94"/>
    </row>
    <row r="1556" spans="1:1" ht="15" customHeight="1">
      <c r="A1556" s="21"/>
    </row>
    <row r="1557" spans="1:1" ht="15" customHeight="1">
      <c r="A1557" s="24"/>
    </row>
    <row r="1558" spans="1:1" ht="15" customHeight="1">
      <c r="A1558" s="92"/>
    </row>
    <row r="1559" spans="1:1" ht="15" customHeight="1">
      <c r="A1559" s="93"/>
    </row>
    <row r="1560" spans="1:1" ht="15" customHeight="1">
      <c r="A1560" s="94"/>
    </row>
    <row r="1561" spans="1:1" ht="15" customHeight="1">
      <c r="A1561" s="21"/>
    </row>
    <row r="1562" spans="1:1" ht="15" customHeight="1">
      <c r="A1562" s="24"/>
    </row>
    <row r="1563" spans="1:1" ht="15" customHeight="1">
      <c r="A1563" s="92"/>
    </row>
    <row r="1564" spans="1:1" ht="15" customHeight="1">
      <c r="A1564" s="93"/>
    </row>
    <row r="1565" spans="1:1" ht="15" customHeight="1">
      <c r="A1565" s="94"/>
    </row>
    <row r="1566" spans="1:1" ht="15" customHeight="1">
      <c r="A1566" s="21"/>
    </row>
    <row r="1567" spans="1:1" ht="15" customHeight="1">
      <c r="A1567" s="24"/>
    </row>
    <row r="1568" spans="1:1" ht="15" customHeight="1">
      <c r="A1568" s="92"/>
    </row>
    <row r="1569" spans="1:1" ht="15" customHeight="1">
      <c r="A1569" s="93"/>
    </row>
    <row r="1570" spans="1:1" ht="15" customHeight="1">
      <c r="A1570" s="94"/>
    </row>
    <row r="1571" spans="1:1" ht="15" customHeight="1">
      <c r="A1571" s="21"/>
    </row>
    <row r="1572" spans="1:1" ht="15" customHeight="1">
      <c r="A1572" s="24"/>
    </row>
    <row r="1573" spans="1:1" ht="15" customHeight="1">
      <c r="A1573" s="92"/>
    </row>
    <row r="1574" spans="1:1" ht="15" customHeight="1">
      <c r="A1574" s="93"/>
    </row>
    <row r="1575" spans="1:1" ht="15" customHeight="1">
      <c r="A1575" s="94"/>
    </row>
    <row r="1576" spans="1:1" ht="15" customHeight="1"/>
    <row r="1577" spans="1:1" ht="15" customHeight="1">
      <c r="A1577" s="24"/>
    </row>
    <row r="1578" spans="1:1" ht="15" customHeight="1">
      <c r="A1578" s="92"/>
    </row>
    <row r="1579" spans="1:1" ht="15" customHeight="1">
      <c r="A1579" s="93"/>
    </row>
    <row r="1580" spans="1:1" ht="15" customHeight="1">
      <c r="A1580" s="94"/>
    </row>
    <row r="1581" spans="1:1" ht="15" customHeight="1"/>
    <row r="1582" spans="1:1" ht="15" customHeight="1">
      <c r="A1582" s="24"/>
    </row>
    <row r="1583" spans="1:1" ht="15" customHeight="1">
      <c r="A1583" s="92"/>
    </row>
    <row r="1584" spans="1:1" ht="15" customHeight="1">
      <c r="A1584" s="93"/>
    </row>
    <row r="1585" spans="1:1" ht="15" customHeight="1">
      <c r="A1585" s="94"/>
    </row>
    <row r="1586" spans="1:1" ht="15" customHeight="1"/>
    <row r="1587" spans="1:1" ht="15" customHeight="1">
      <c r="A1587" s="24"/>
    </row>
    <row r="1588" spans="1:1" ht="15" customHeight="1">
      <c r="A1588" s="92"/>
    </row>
    <row r="1589" spans="1:1" ht="15" customHeight="1">
      <c r="A1589" s="93"/>
    </row>
    <row r="1590" spans="1:1" ht="15" customHeight="1">
      <c r="A1590" s="94"/>
    </row>
    <row r="1591" spans="1:1" ht="15" customHeight="1"/>
    <row r="1592" spans="1:1" ht="15" customHeight="1">
      <c r="A1592" s="24"/>
    </row>
    <row r="1593" spans="1:1" ht="15" customHeight="1">
      <c r="A1593" s="92"/>
    </row>
    <row r="1594" spans="1:1" ht="15" customHeight="1">
      <c r="A1594" s="93"/>
    </row>
    <row r="1595" spans="1:1" ht="15" customHeight="1">
      <c r="A1595" s="94"/>
    </row>
    <row r="1596" spans="1:1" ht="15" customHeight="1"/>
    <row r="1597" spans="1:1" ht="15" customHeight="1">
      <c r="A1597" s="24"/>
    </row>
    <row r="1598" spans="1:1" ht="15" customHeight="1">
      <c r="A1598" s="92"/>
    </row>
    <row r="1599" spans="1:1" ht="15" customHeight="1">
      <c r="A1599" s="93"/>
    </row>
    <row r="1600" spans="1:1" ht="15" customHeight="1">
      <c r="A1600" s="94"/>
    </row>
    <row r="1601" spans="1:1" ht="15" customHeight="1"/>
    <row r="1602" spans="1:1" ht="15" customHeight="1">
      <c r="A1602" s="24"/>
    </row>
    <row r="1603" spans="1:1" ht="15" customHeight="1">
      <c r="A1603" s="92"/>
    </row>
    <row r="1604" spans="1:1" ht="15" customHeight="1">
      <c r="A1604" s="93"/>
    </row>
    <row r="1605" spans="1:1" ht="15" customHeight="1">
      <c r="A1605" s="94"/>
    </row>
    <row r="1606" spans="1:1" ht="15" customHeight="1"/>
    <row r="1607" spans="1:1" ht="15" customHeight="1">
      <c r="A1607" s="24"/>
    </row>
    <row r="1608" spans="1:1" ht="15" customHeight="1">
      <c r="A1608" s="92"/>
    </row>
    <row r="1609" spans="1:1" ht="15" customHeight="1">
      <c r="A1609" s="93"/>
    </row>
    <row r="1610" spans="1:1" ht="15" customHeight="1">
      <c r="A1610" s="94"/>
    </row>
    <row r="1611" spans="1:1" ht="15" customHeight="1"/>
    <row r="1612" spans="1:1" ht="15" customHeight="1"/>
    <row r="1613" spans="1:1" ht="15" customHeight="1"/>
    <row r="1614" spans="1:1" ht="15" customHeight="1"/>
    <row r="1615" spans="1:1" ht="15" customHeight="1"/>
    <row r="1616" spans="1:1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0" zoomScaleNormal="100" workbookViewId="0">
      <pane xSplit="4" topLeftCell="M1" activePane="topRight" state="frozen"/>
      <selection pane="topRight" activeCell="S5" sqref="S5:S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3452</v>
      </c>
      <c r="F4" s="110" t="s">
        <v>4594</v>
      </c>
      <c r="G4" s="110" t="s">
        <v>2191</v>
      </c>
      <c r="H4" s="110" t="s">
        <v>2194</v>
      </c>
      <c r="I4" s="110" t="s">
        <v>2196</v>
      </c>
      <c r="J4" s="110" t="s">
        <v>2197</v>
      </c>
      <c r="K4" s="110" t="s">
        <v>2198</v>
      </c>
      <c r="L4" s="110" t="s">
        <v>4797</v>
      </c>
      <c r="M4" s="110" t="s">
        <v>4798</v>
      </c>
      <c r="N4" s="110" t="s">
        <v>2178</v>
      </c>
      <c r="O4" s="110" t="s">
        <v>4799</v>
      </c>
      <c r="P4" s="110" t="s">
        <v>176</v>
      </c>
      <c r="Q4" s="110" t="s">
        <v>5121</v>
      </c>
      <c r="R4" s="110" t="s">
        <v>5123</v>
      </c>
      <c r="S4" s="110" t="s">
        <v>5736</v>
      </c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3374</v>
      </c>
      <c r="B5" s="3"/>
      <c r="C5" s="3"/>
      <c r="D5" s="33">
        <f t="shared" ref="D5:D36" si="0">SUM(E5:DZ5)</f>
        <v>4718.0000000000009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567">
        <v>415.20000000000073</v>
      </c>
      <c r="T5" s="63"/>
      <c r="U5" s="565"/>
      <c r="V5" s="565"/>
      <c r="W5" s="358"/>
      <c r="X5" s="566"/>
      <c r="Y5" s="565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2008</v>
      </c>
      <c r="B6" s="3"/>
      <c r="C6" s="3"/>
      <c r="D6" s="33">
        <f t="shared" si="0"/>
        <v>4133.9000000000005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567">
        <v>460.80000000001019</v>
      </c>
      <c r="T6" s="277"/>
      <c r="U6" s="568"/>
      <c r="V6" s="565"/>
      <c r="W6" s="345"/>
      <c r="X6" s="566"/>
      <c r="Y6" s="565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5189.7999999999975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567">
        <v>368</v>
      </c>
      <c r="T7" s="225"/>
      <c r="U7" s="225"/>
      <c r="V7" s="565"/>
      <c r="W7" s="345"/>
      <c r="X7" s="566"/>
      <c r="Y7" s="565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2001</v>
      </c>
      <c r="B8" s="3"/>
      <c r="C8" s="3"/>
      <c r="D8" s="33">
        <f t="shared" si="0"/>
        <v>3397.7000000000003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567">
        <v>278.69999999999891</v>
      </c>
      <c r="T8" s="277"/>
      <c r="U8" s="568"/>
      <c r="V8" s="565"/>
      <c r="W8" s="345"/>
      <c r="X8" s="566"/>
      <c r="Y8" s="565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4575.1000000000067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567">
        <v>281.70000000001164</v>
      </c>
      <c r="T9" s="225"/>
      <c r="U9" s="225"/>
      <c r="V9" s="565"/>
      <c r="W9" s="345"/>
      <c r="X9" s="566"/>
      <c r="Y9" s="565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4823.799999999992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567">
        <v>271.20000000000437</v>
      </c>
      <c r="T10" s="225"/>
      <c r="U10" s="225"/>
      <c r="V10" s="565"/>
      <c r="W10" s="345"/>
      <c r="X10" s="566"/>
      <c r="Y10" s="565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3363</v>
      </c>
      <c r="B11" s="3"/>
      <c r="C11" s="3"/>
      <c r="D11" s="33">
        <f t="shared" si="0"/>
        <v>4695.5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567">
        <v>418.20000000000073</v>
      </c>
      <c r="T11" s="63"/>
      <c r="U11" s="565"/>
      <c r="V11" s="565"/>
      <c r="W11" s="358"/>
      <c r="X11" s="566"/>
      <c r="Y11" s="565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4244.5000000000091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567">
        <v>251.30000000000655</v>
      </c>
      <c r="T12" s="277"/>
      <c r="U12" s="568"/>
      <c r="V12" s="565"/>
      <c r="W12" s="345"/>
      <c r="X12" s="566"/>
      <c r="Y12" s="565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2021</v>
      </c>
      <c r="B13" s="3"/>
      <c r="C13" s="3"/>
      <c r="D13" s="33">
        <f t="shared" si="0"/>
        <v>5137.0999999999967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567">
        <v>211.80000000000291</v>
      </c>
      <c r="T13" s="277"/>
      <c r="U13" s="568"/>
      <c r="V13" s="565"/>
      <c r="W13" s="345"/>
      <c r="X13" s="566"/>
      <c r="Y13" s="565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3382</v>
      </c>
      <c r="B14" s="3"/>
      <c r="C14" s="3"/>
      <c r="D14" s="33">
        <f t="shared" si="0"/>
        <v>4849.5999999999949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567">
        <v>205.49999999999636</v>
      </c>
      <c r="T14" s="63"/>
      <c r="U14" s="565"/>
      <c r="V14" s="565"/>
      <c r="W14" s="358"/>
      <c r="X14" s="566"/>
      <c r="Y14" s="565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5491.2000000000262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567">
        <v>189.00000000000728</v>
      </c>
      <c r="T15" s="225"/>
      <c r="U15" s="225"/>
      <c r="V15" s="565"/>
      <c r="W15" s="345"/>
      <c r="X15" s="566"/>
      <c r="Y15" s="565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5706.0000000000036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567">
        <v>226.80000000000291</v>
      </c>
      <c r="T16" s="63"/>
      <c r="U16" s="565"/>
      <c r="V16" s="565"/>
      <c r="W16" s="345"/>
      <c r="X16" s="566"/>
      <c r="Y16" s="565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2051</v>
      </c>
      <c r="B17" s="3"/>
      <c r="C17" s="3"/>
      <c r="D17" s="33">
        <f t="shared" si="0"/>
        <v>3990.7999999999965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567">
        <v>466.99999999999636</v>
      </c>
      <c r="T17" s="277"/>
      <c r="U17" s="568"/>
      <c r="V17" s="565"/>
      <c r="W17" s="345"/>
      <c r="X17" s="566"/>
      <c r="Y17" s="565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2466.9000000000042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567">
        <v>531.100000000004</v>
      </c>
      <c r="T18" s="63"/>
      <c r="U18" s="565"/>
      <c r="V18" s="565"/>
      <c r="W18" s="345"/>
      <c r="X18" s="566"/>
      <c r="Y18" s="565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2004</v>
      </c>
      <c r="B19" s="3"/>
      <c r="C19" s="3"/>
      <c r="D19" s="33">
        <f t="shared" si="0"/>
        <v>5399.4000000000033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567">
        <v>243.59999999999854</v>
      </c>
      <c r="T19" s="277"/>
      <c r="U19" s="568"/>
      <c r="V19" s="565"/>
      <c r="W19" s="345"/>
      <c r="X19" s="566"/>
      <c r="Y19" s="565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3364</v>
      </c>
      <c r="B20" s="3"/>
      <c r="C20" s="3"/>
      <c r="D20" s="33">
        <f t="shared" si="0"/>
        <v>3722.2000000000012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567">
        <v>241.80000000000109</v>
      </c>
      <c r="T20" s="63"/>
      <c r="U20" s="565"/>
      <c r="V20" s="565"/>
      <c r="W20" s="358"/>
      <c r="X20" s="566"/>
      <c r="Y20" s="565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5389.5999999999976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567">
        <v>143.99999999999636</v>
      </c>
      <c r="T21" s="63"/>
      <c r="U21" s="565"/>
      <c r="V21" s="565"/>
      <c r="W21" s="345"/>
      <c r="X21" s="566"/>
      <c r="Y21" s="565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2022</v>
      </c>
      <c r="B22" s="3"/>
      <c r="C22" s="3"/>
      <c r="D22" s="33">
        <f t="shared" si="0"/>
        <v>4418.2999999999938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567">
        <v>25.200000000000728</v>
      </c>
      <c r="T22" s="277"/>
      <c r="U22" s="568"/>
      <c r="V22" s="565"/>
      <c r="W22" s="345"/>
      <c r="X22" s="566"/>
      <c r="Y22" s="565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3367</v>
      </c>
      <c r="B23" s="3"/>
      <c r="C23" s="3"/>
      <c r="D23" s="33">
        <f t="shared" si="0"/>
        <v>4572.8000000000065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567">
        <v>296.40000000000509</v>
      </c>
      <c r="T23" s="63"/>
      <c r="U23" s="565"/>
      <c r="V23" s="565"/>
      <c r="W23" s="358"/>
      <c r="X23" s="566"/>
      <c r="Y23" s="565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3381</v>
      </c>
      <c r="B24" s="3"/>
      <c r="C24" s="3"/>
      <c r="D24" s="33">
        <f t="shared" si="0"/>
        <v>6413.9000000000106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567">
        <v>412</v>
      </c>
      <c r="T24" s="63"/>
      <c r="U24" s="565"/>
      <c r="V24" s="565"/>
      <c r="W24" s="358"/>
      <c r="X24" s="566"/>
      <c r="Y24" s="565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4965.0999999999849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567">
        <v>294.89999999999418</v>
      </c>
      <c r="T25" s="277"/>
      <c r="U25" s="568"/>
      <c r="V25" s="565"/>
      <c r="W25" s="346"/>
      <c r="X25" s="566"/>
      <c r="Y25" s="565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2016</v>
      </c>
      <c r="B26" s="3"/>
      <c r="C26" s="3"/>
      <c r="D26" s="33">
        <f t="shared" si="0"/>
        <v>5416.4999999999945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567">
        <v>317.80000000000655</v>
      </c>
      <c r="T26" s="277"/>
      <c r="U26" s="568"/>
      <c r="V26" s="565"/>
      <c r="W26" s="345"/>
      <c r="X26" s="566"/>
      <c r="Y26" s="565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5157.7999999999993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567">
        <v>374.49999999999636</v>
      </c>
      <c r="T27" s="277"/>
      <c r="U27" s="568"/>
      <c r="V27" s="565"/>
      <c r="W27" s="345"/>
      <c r="X27" s="566"/>
      <c r="Y27" s="565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3365</v>
      </c>
      <c r="B28" s="3"/>
      <c r="C28" s="3"/>
      <c r="D28" s="33">
        <f t="shared" si="0"/>
        <v>5252.7000000000035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567">
        <v>566.50000000000364</v>
      </c>
      <c r="T28" s="63"/>
      <c r="U28" s="565"/>
      <c r="V28" s="565"/>
      <c r="W28" s="358"/>
      <c r="X28" s="566"/>
      <c r="Y28" s="565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2023</v>
      </c>
      <c r="B29" s="3"/>
      <c r="C29" s="3"/>
      <c r="D29" s="33">
        <f t="shared" si="0"/>
        <v>5794.8999999999942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567">
        <v>257.09999999999491</v>
      </c>
      <c r="T29" s="277"/>
      <c r="U29" s="568"/>
      <c r="V29" s="565"/>
      <c r="W29" s="345"/>
      <c r="X29" s="566"/>
      <c r="Y29" s="565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4724.2999999999884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567">
        <v>212.99999999999272</v>
      </c>
      <c r="T30" s="225"/>
      <c r="U30" s="225"/>
      <c r="V30" s="565"/>
      <c r="W30" s="345"/>
      <c r="X30" s="566"/>
      <c r="Y30" s="565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4764.8999999999942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567">
        <v>356.59999999999854</v>
      </c>
      <c r="T31" s="63"/>
      <c r="U31" s="565"/>
      <c r="V31" s="565"/>
      <c r="W31" s="345"/>
      <c r="X31" s="566"/>
      <c r="Y31" s="565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2009</v>
      </c>
      <c r="B32" s="3"/>
      <c r="C32" s="3"/>
      <c r="D32" s="33">
        <f t="shared" si="0"/>
        <v>4716.3000000000111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567">
        <v>204.00000000000728</v>
      </c>
      <c r="T32" s="277"/>
      <c r="U32" s="568"/>
      <c r="V32" s="565"/>
      <c r="W32" s="345"/>
      <c r="X32" s="566"/>
      <c r="Y32" s="565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3375</v>
      </c>
      <c r="B33" s="3"/>
      <c r="C33" s="3"/>
      <c r="D33" s="33">
        <f t="shared" si="0"/>
        <v>4627.5500000000065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567">
        <v>469.79999999999927</v>
      </c>
      <c r="T33" s="63"/>
      <c r="U33" s="565"/>
      <c r="V33" s="565"/>
      <c r="W33" s="358"/>
      <c r="X33" s="566"/>
      <c r="Y33" s="565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5072.9999999999909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567">
        <v>355.79999999998472</v>
      </c>
      <c r="T34" s="277"/>
      <c r="U34" s="568"/>
      <c r="V34" s="565"/>
      <c r="W34" s="346"/>
      <c r="X34" s="566"/>
      <c r="Y34" s="565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5099.0000000000055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567">
        <v>372.00000000000364</v>
      </c>
      <c r="T35" s="277"/>
      <c r="U35" s="568"/>
      <c r="V35" s="565"/>
      <c r="W35" s="346"/>
      <c r="X35" s="566"/>
      <c r="Y35" s="565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5127.9000000000124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567">
        <v>322.10000000000582</v>
      </c>
      <c r="T36" s="63"/>
      <c r="U36" s="565"/>
      <c r="V36" s="565"/>
      <c r="W36" s="345"/>
      <c r="X36" s="566"/>
      <c r="Y36" s="565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4717.1999999999971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567">
        <v>300.20000000000073</v>
      </c>
      <c r="T37" s="277"/>
      <c r="U37" s="568"/>
      <c r="V37" s="565"/>
      <c r="W37" s="345"/>
      <c r="X37" s="566"/>
      <c r="Y37" s="565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3390</v>
      </c>
      <c r="B38" s="3"/>
      <c r="C38" s="3"/>
      <c r="D38" s="33">
        <f t="shared" si="1"/>
        <v>4722.3000000000065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567">
        <v>317.30000000001019</v>
      </c>
      <c r="T38" s="63"/>
      <c r="U38" s="565"/>
      <c r="V38" s="565"/>
      <c r="W38" s="358"/>
      <c r="X38" s="566"/>
      <c r="Y38" s="565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2005</v>
      </c>
      <c r="B39" s="3"/>
      <c r="C39" s="3"/>
      <c r="D39" s="33">
        <f t="shared" si="1"/>
        <v>2454.9000000000024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567">
        <v>389.40000000000146</v>
      </c>
      <c r="T39" s="277"/>
      <c r="U39" s="568"/>
      <c r="V39" s="565"/>
      <c r="W39" s="346"/>
      <c r="X39" s="566"/>
      <c r="Y39" s="565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5208.4000000000051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567">
        <v>279.200000000008</v>
      </c>
      <c r="T40" s="277"/>
      <c r="U40" s="568"/>
      <c r="V40" s="565"/>
      <c r="W40" s="345"/>
      <c r="X40" s="566"/>
      <c r="Y40" s="565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6058.5000000000073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567">
        <v>264.50000000000728</v>
      </c>
      <c r="T41" s="63"/>
      <c r="U41" s="565"/>
      <c r="V41" s="565"/>
      <c r="W41" s="345"/>
      <c r="X41" s="566"/>
      <c r="Y41" s="565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5658.49999999998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567">
        <v>243.69999999999345</v>
      </c>
      <c r="T42" s="63"/>
      <c r="U42" s="565"/>
      <c r="V42" s="565"/>
      <c r="W42" s="345"/>
      <c r="X42" s="566"/>
      <c r="Y42" s="565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3369</v>
      </c>
      <c r="B43" s="3"/>
      <c r="C43" s="3"/>
      <c r="D43" s="33">
        <f t="shared" si="1"/>
        <v>5510.8000000000084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567">
        <v>265.69999999999709</v>
      </c>
      <c r="T43" s="63"/>
      <c r="U43" s="565"/>
      <c r="V43" s="565"/>
      <c r="W43" s="358"/>
      <c r="X43" s="566"/>
      <c r="Y43" s="565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3394</v>
      </c>
      <c r="B44" s="3"/>
      <c r="C44" s="3"/>
      <c r="D44" s="33">
        <f t="shared" si="1"/>
        <v>4564.5500000000011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567">
        <v>390</v>
      </c>
      <c r="T44" s="63"/>
      <c r="U44" s="565"/>
      <c r="V44" s="565"/>
      <c r="W44" s="358"/>
      <c r="X44" s="566"/>
      <c r="Y44" s="565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3372</v>
      </c>
      <c r="B45" s="3"/>
      <c r="C45" s="3"/>
      <c r="D45" s="33">
        <f t="shared" si="1"/>
        <v>4190.6000000000104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567">
        <v>79.500000000007276</v>
      </c>
      <c r="T45" s="63"/>
      <c r="U45" s="565"/>
      <c r="V45" s="565"/>
      <c r="W45" s="358"/>
      <c r="X45" s="566"/>
      <c r="Y45" s="565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4000.699999999993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567">
        <v>324.79999999999563</v>
      </c>
      <c r="T46" s="225"/>
      <c r="U46" s="225"/>
      <c r="V46" s="565"/>
      <c r="W46" s="345"/>
      <c r="X46" s="566"/>
      <c r="Y46" s="565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3368</v>
      </c>
      <c r="B47" s="3"/>
      <c r="C47" s="3"/>
      <c r="D47" s="33">
        <f t="shared" si="1"/>
        <v>5905.1500000000087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567">
        <v>275.30000000000291</v>
      </c>
      <c r="T47" s="63"/>
      <c r="U47" s="565"/>
      <c r="V47" s="565"/>
      <c r="W47" s="358"/>
      <c r="X47" s="566"/>
      <c r="Y47" s="565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5858.7000000000107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567">
        <v>326.30000000000291</v>
      </c>
      <c r="T48" s="277"/>
      <c r="U48" s="568"/>
      <c r="V48" s="565"/>
      <c r="W48" s="345"/>
      <c r="X48" s="566"/>
      <c r="Y48" s="565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4493</v>
      </c>
      <c r="B49" s="3"/>
      <c r="C49" s="3"/>
      <c r="D49" s="33">
        <f t="shared" si="1"/>
        <v>4549.3999999999833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567">
        <v>240.59999999999127</v>
      </c>
      <c r="T49" s="277"/>
      <c r="U49" s="568"/>
      <c r="V49" s="565"/>
      <c r="W49" s="345"/>
      <c r="X49" s="566"/>
      <c r="Y49" s="565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6173.7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567">
        <v>312.89999999999782</v>
      </c>
      <c r="T50" s="63"/>
      <c r="U50" s="565"/>
      <c r="V50" s="565"/>
      <c r="W50" s="345"/>
      <c r="X50" s="566"/>
      <c r="Y50" s="565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4414.5999999999922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567">
        <v>331.69999999999709</v>
      </c>
      <c r="T51" s="63"/>
      <c r="U51" s="565"/>
      <c r="V51" s="565"/>
      <c r="W51" s="345"/>
      <c r="X51" s="566"/>
      <c r="Y51" s="565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3713.6999999999985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567">
        <v>361</v>
      </c>
      <c r="T52" s="63"/>
      <c r="U52" s="565"/>
      <c r="V52" s="565"/>
      <c r="W52" s="345"/>
      <c r="X52" s="566"/>
      <c r="Y52" s="565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3361</v>
      </c>
      <c r="B53" s="3"/>
      <c r="C53" s="3"/>
      <c r="D53" s="33">
        <f t="shared" si="1"/>
        <v>5020.8000000000111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567">
        <v>202.70000000000255</v>
      </c>
      <c r="T53" s="277"/>
      <c r="U53" s="568"/>
      <c r="V53" s="565"/>
      <c r="W53" s="346"/>
      <c r="X53" s="566"/>
      <c r="Y53" s="565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2024</v>
      </c>
      <c r="B54" s="3"/>
      <c r="C54" s="3"/>
      <c r="D54" s="33">
        <f t="shared" si="1"/>
        <v>3937.8000000000029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567">
        <v>206.29999999999927</v>
      </c>
      <c r="T54" s="277"/>
      <c r="U54" s="568"/>
      <c r="V54" s="565"/>
      <c r="W54" s="345"/>
      <c r="X54" s="566"/>
      <c r="Y54" s="565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3371</v>
      </c>
      <c r="B55" s="3"/>
      <c r="C55" s="3"/>
      <c r="D55" s="33">
        <f t="shared" si="1"/>
        <v>5925.9000000000115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567">
        <v>208.200000000008</v>
      </c>
      <c r="T55" s="63"/>
      <c r="U55" s="565"/>
      <c r="V55" s="565"/>
      <c r="W55" s="358"/>
      <c r="X55" s="566"/>
      <c r="Y55" s="565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2025</v>
      </c>
      <c r="B56" s="3"/>
      <c r="C56" s="3"/>
      <c r="D56" s="33">
        <f t="shared" si="1"/>
        <v>4800.599999999984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567">
        <v>206.99999999999636</v>
      </c>
      <c r="T56" s="277"/>
      <c r="U56" s="568"/>
      <c r="V56" s="565"/>
      <c r="W56" s="345"/>
      <c r="X56" s="566"/>
      <c r="Y56" s="565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3821.0499999999997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567">
        <v>202.20000000000437</v>
      </c>
      <c r="T57" s="225"/>
      <c r="U57" s="225"/>
      <c r="V57" s="565"/>
      <c r="W57" s="345"/>
      <c r="X57" s="566"/>
      <c r="Y57" s="565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5082.5000000000036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567">
        <v>274.79999999999563</v>
      </c>
      <c r="T58" s="63"/>
      <c r="U58" s="565"/>
      <c r="V58" s="565"/>
      <c r="W58" s="345"/>
      <c r="X58" s="566"/>
      <c r="Y58" s="565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3370</v>
      </c>
      <c r="B59" s="3"/>
      <c r="C59" s="3"/>
      <c r="D59" s="33">
        <f t="shared" si="1"/>
        <v>5863.6999999999989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567">
        <v>246.00000000000364</v>
      </c>
      <c r="T59" s="63"/>
      <c r="U59" s="565"/>
      <c r="V59" s="565"/>
      <c r="W59" s="358"/>
      <c r="X59" s="566"/>
      <c r="Y59" s="565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3377</v>
      </c>
      <c r="B60" s="3"/>
      <c r="C60" s="3"/>
      <c r="D60" s="33">
        <f t="shared" si="1"/>
        <v>6634.449999999998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567">
        <v>290.70000000000437</v>
      </c>
      <c r="T60" s="63"/>
      <c r="U60" s="565"/>
      <c r="V60" s="565"/>
      <c r="W60" s="358"/>
      <c r="X60" s="566"/>
      <c r="Y60" s="565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3634.8000000000043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567">
        <v>232.19999999999709</v>
      </c>
      <c r="T61" s="63"/>
      <c r="U61" s="565"/>
      <c r="V61" s="565"/>
      <c r="W61" s="345"/>
      <c r="X61" s="566"/>
      <c r="Y61" s="565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5394.3999999999951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567">
        <v>314.19999999999709</v>
      </c>
      <c r="T62" s="277"/>
      <c r="U62" s="568"/>
      <c r="V62" s="565"/>
      <c r="W62" s="345"/>
      <c r="X62" s="566"/>
      <c r="Y62" s="565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5484.0999999999976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567">
        <v>331.09999999999491</v>
      </c>
      <c r="T63" s="63"/>
      <c r="U63" s="565"/>
      <c r="V63" s="565"/>
      <c r="W63" s="345"/>
      <c r="X63" s="566"/>
      <c r="Y63" s="565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5274.6000000000022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567">
        <v>275.20000000000073</v>
      </c>
      <c r="T64" s="225"/>
      <c r="U64" s="225"/>
      <c r="V64" s="565"/>
      <c r="W64" s="345"/>
      <c r="X64" s="566"/>
      <c r="Y64" s="565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5889.8999999999924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567">
        <v>202.49999999999636</v>
      </c>
      <c r="T65" s="225"/>
      <c r="U65" s="225"/>
      <c r="V65" s="565"/>
      <c r="W65" s="346"/>
      <c r="X65" s="566"/>
      <c r="Y65" s="565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3366</v>
      </c>
      <c r="B66" s="3"/>
      <c r="C66" s="3"/>
      <c r="D66" s="33">
        <f t="shared" si="1"/>
        <v>5174.0500000000065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567">
        <v>283.10000000000218</v>
      </c>
      <c r="T66" s="63"/>
      <c r="U66" s="565"/>
      <c r="V66" s="565"/>
      <c r="W66" s="358"/>
      <c r="X66" s="566"/>
      <c r="Y66" s="565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4945.8000000000184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567">
        <v>321.00000000000364</v>
      </c>
      <c r="T67" s="63"/>
      <c r="U67" s="565"/>
      <c r="V67" s="565"/>
      <c r="W67" s="345"/>
      <c r="X67" s="566"/>
      <c r="Y67" s="565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4620.3000000000065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567">
        <v>371.100000000004</v>
      </c>
      <c r="T68" s="277"/>
      <c r="U68" s="568"/>
      <c r="V68" s="565"/>
      <c r="W68" s="346"/>
      <c r="X68" s="566"/>
      <c r="Y68" s="565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4590.0999999999985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567">
        <v>224.99999999999636</v>
      </c>
      <c r="T69" s="63"/>
      <c r="U69" s="565"/>
      <c r="V69" s="565"/>
      <c r="W69" s="346"/>
      <c r="X69" s="566"/>
      <c r="Y69" s="565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4111.9000000000142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567">
        <v>233.10000000000946</v>
      </c>
      <c r="T70" s="277"/>
      <c r="U70" s="568"/>
      <c r="V70" s="565"/>
      <c r="W70" s="345"/>
      <c r="X70" s="566"/>
      <c r="Y70" s="565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3378</v>
      </c>
      <c r="B71" s="3"/>
      <c r="C71" s="3"/>
      <c r="D71" s="33">
        <f t="shared" si="2"/>
        <v>6156.5000000000146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567">
        <v>219.80000000001019</v>
      </c>
      <c r="T71" s="63"/>
      <c r="U71" s="565"/>
      <c r="V71" s="565"/>
      <c r="W71" s="358"/>
      <c r="X71" s="566"/>
      <c r="Y71" s="565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3908.9999999999995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567">
        <v>357.50000000000182</v>
      </c>
      <c r="T72" s="63"/>
      <c r="U72" s="565"/>
      <c r="V72" s="565"/>
      <c r="W72" s="346"/>
      <c r="X72" s="566"/>
      <c r="Y72" s="565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5280.0000000000045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567">
        <v>254.99999999999636</v>
      </c>
      <c r="T73" s="63"/>
      <c r="U73" s="565"/>
      <c r="V73" s="565"/>
      <c r="W73" s="345"/>
      <c r="X73" s="566"/>
      <c r="Y73" s="565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5382.9999999999927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567">
        <v>301.79999999999563</v>
      </c>
      <c r="T74" s="63"/>
      <c r="U74" s="565"/>
      <c r="V74" s="565"/>
      <c r="W74" s="345"/>
      <c r="X74" s="566"/>
      <c r="Y74" s="565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4490.5999999999904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567">
        <v>247.20000000000073</v>
      </c>
      <c r="T75" s="225"/>
      <c r="U75" s="225"/>
      <c r="V75" s="565"/>
      <c r="W75" s="345"/>
      <c r="X75" s="566"/>
      <c r="Y75" s="565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3393</v>
      </c>
      <c r="B76" s="3"/>
      <c r="C76" s="3"/>
      <c r="D76" s="33">
        <f t="shared" si="2"/>
        <v>5723.0999999999949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567">
        <v>277.39999999999054</v>
      </c>
      <c r="T76" s="63"/>
      <c r="U76" s="565"/>
      <c r="V76" s="565"/>
      <c r="W76" s="358"/>
      <c r="X76" s="566"/>
      <c r="Y76" s="565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3746.9000000000115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567">
        <v>273.90000000000509</v>
      </c>
      <c r="T77" s="277"/>
      <c r="U77" s="568"/>
      <c r="V77" s="565"/>
      <c r="W77" s="345"/>
      <c r="X77" s="566"/>
      <c r="Y77" s="565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2048</v>
      </c>
      <c r="B78" s="3"/>
      <c r="C78" s="3"/>
      <c r="D78" s="33">
        <f t="shared" si="2"/>
        <v>4049.8999999999992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567">
        <v>344.59999999999854</v>
      </c>
      <c r="T78" s="277"/>
      <c r="U78" s="568"/>
      <c r="V78" s="565"/>
      <c r="W78" s="345"/>
      <c r="X78" s="566"/>
      <c r="Y78" s="565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4018.500000000015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567">
        <v>335.30000000000291</v>
      </c>
      <c r="T79" s="63"/>
      <c r="U79" s="565"/>
      <c r="V79" s="565"/>
      <c r="W79" s="345"/>
      <c r="X79" s="566"/>
      <c r="Y79" s="565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5066.8000000000093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567">
        <v>259.50000000000728</v>
      </c>
      <c r="T80" s="63"/>
      <c r="U80" s="565"/>
      <c r="V80" s="565"/>
      <c r="W80" s="345"/>
      <c r="X80" s="566"/>
      <c r="Y80" s="565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2050</v>
      </c>
      <c r="B81" s="3"/>
      <c r="C81" s="3"/>
      <c r="D81" s="33">
        <f t="shared" si="2"/>
        <v>3135.4000000000124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567">
        <v>341.5</v>
      </c>
      <c r="T81" s="277"/>
      <c r="U81" s="568"/>
      <c r="V81" s="565"/>
      <c r="W81" s="345"/>
      <c r="X81" s="566"/>
      <c r="Y81" s="565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2155</v>
      </c>
      <c r="B82" s="3"/>
      <c r="C82" s="3"/>
      <c r="D82" s="33">
        <f t="shared" si="2"/>
        <v>4108.1999999999907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567">
        <v>360.49999999999636</v>
      </c>
      <c r="T82" s="277"/>
      <c r="U82" s="568"/>
      <c r="V82" s="565"/>
      <c r="W82" s="345"/>
      <c r="X82" s="566"/>
      <c r="Y82" s="565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3373</v>
      </c>
      <c r="B83" s="3"/>
      <c r="C83" s="3"/>
      <c r="D83" s="33">
        <f t="shared" si="2"/>
        <v>4329.3999999999942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567">
        <v>380.10000000000218</v>
      </c>
      <c r="T83" s="63"/>
      <c r="U83" s="565"/>
      <c r="V83" s="565"/>
      <c r="W83" s="358"/>
      <c r="X83" s="566"/>
      <c r="Y83" s="565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4078.5000000000095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567">
        <v>240.00000000000728</v>
      </c>
      <c r="T84" s="63"/>
      <c r="U84" s="565"/>
      <c r="V84" s="565"/>
      <c r="W84" s="345"/>
      <c r="X84" s="566"/>
      <c r="Y84" s="565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3376</v>
      </c>
      <c r="B85" s="3"/>
      <c r="C85" s="3"/>
      <c r="D85" s="33">
        <f t="shared" si="2"/>
        <v>4232.2999999999984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567">
        <v>329.70000000000437</v>
      </c>
      <c r="T85" s="63"/>
      <c r="U85" s="565"/>
      <c r="V85" s="565"/>
      <c r="W85" s="358"/>
      <c r="X85" s="566"/>
      <c r="Y85" s="565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2000</v>
      </c>
      <c r="B86" s="3"/>
      <c r="C86" s="3"/>
      <c r="D86" s="33">
        <f t="shared" si="2"/>
        <v>4747.599999999984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567">
        <v>236.69999999998981</v>
      </c>
      <c r="T86" s="277"/>
      <c r="U86" s="568"/>
      <c r="V86" s="565"/>
      <c r="W86" s="345"/>
      <c r="X86" s="566"/>
      <c r="Y86" s="565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3395</v>
      </c>
      <c r="B87" s="3"/>
      <c r="C87" s="3"/>
      <c r="D87" s="33">
        <f t="shared" si="2"/>
        <v>5884.349999999994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567">
        <v>141</v>
      </c>
      <c r="T87" s="63"/>
      <c r="U87" s="565"/>
      <c r="V87" s="565"/>
      <c r="W87" s="358"/>
      <c r="X87" s="566"/>
      <c r="Y87" s="565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4537.9999999999936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567">
        <v>255</v>
      </c>
      <c r="T88" s="277"/>
      <c r="U88" s="568"/>
      <c r="V88" s="565"/>
      <c r="W88" s="346"/>
      <c r="X88" s="566"/>
      <c r="Y88" s="565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4844.0999999999985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567">
        <v>328.79999999999927</v>
      </c>
      <c r="T89" s="63"/>
      <c r="U89" s="565"/>
      <c r="V89" s="565"/>
      <c r="W89" s="345"/>
      <c r="X89" s="566"/>
      <c r="Y89" s="565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3379</v>
      </c>
      <c r="B90" s="3"/>
      <c r="C90" s="3"/>
      <c r="D90" s="33">
        <f t="shared" si="2"/>
        <v>7081.4000000000078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567">
        <v>335.90000000000146</v>
      </c>
      <c r="T90" s="63"/>
      <c r="U90" s="565"/>
      <c r="V90" s="565"/>
      <c r="W90" s="358"/>
      <c r="X90" s="566"/>
      <c r="Y90" s="565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4171.9999999999964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567">
        <v>254.69999999999891</v>
      </c>
      <c r="T91" s="63"/>
      <c r="U91" s="565"/>
      <c r="V91" s="565"/>
      <c r="W91" s="345"/>
      <c r="X91" s="566"/>
      <c r="Y91" s="565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4381.0000000000027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567">
        <v>144.00000000000364</v>
      </c>
      <c r="T92" s="63"/>
      <c r="U92" s="565"/>
      <c r="V92" s="565"/>
      <c r="W92" s="346"/>
      <c r="X92" s="566"/>
      <c r="Y92" s="565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4749.7999999999956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567">
        <v>246.59999999999491</v>
      </c>
      <c r="T93" s="63"/>
      <c r="U93" s="565"/>
      <c r="V93" s="565"/>
      <c r="W93" s="345"/>
      <c r="X93" s="566"/>
      <c r="Y93" s="565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4548.6999999999862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567">
        <v>362.69999999998981</v>
      </c>
      <c r="T94" s="28"/>
      <c r="U94" s="569"/>
      <c r="V94" s="565"/>
      <c r="W94" s="345"/>
      <c r="X94" s="566"/>
      <c r="Y94" s="565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4710.6999999999989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567">
        <v>270.70000000000073</v>
      </c>
      <c r="T95" s="277"/>
      <c r="U95" s="568"/>
      <c r="V95" s="565"/>
      <c r="W95" s="345"/>
      <c r="X95" s="566"/>
      <c r="Y95" s="565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5006.7000000000107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567">
        <v>284.40000000000509</v>
      </c>
      <c r="T96" s="225"/>
      <c r="U96" s="225"/>
      <c r="V96" s="565"/>
      <c r="W96" s="345"/>
      <c r="X96" s="566"/>
      <c r="Y96" s="565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2028</v>
      </c>
      <c r="B97" s="3"/>
      <c r="C97" s="3"/>
      <c r="D97" s="33">
        <f t="shared" si="2"/>
        <v>4933.1000000000085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567">
        <v>285.30000000000655</v>
      </c>
      <c r="T97" s="277"/>
      <c r="U97" s="568"/>
      <c r="V97" s="565"/>
      <c r="W97" s="345"/>
      <c r="X97" s="566"/>
      <c r="Y97" s="565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4966.600000000004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567">
        <v>403</v>
      </c>
      <c r="T98" s="63"/>
      <c r="U98" s="565"/>
      <c r="V98" s="565"/>
      <c r="W98" s="358"/>
      <c r="X98" s="566"/>
      <c r="Y98" s="565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3391</v>
      </c>
      <c r="B99" s="3"/>
      <c r="C99" s="3"/>
      <c r="D99" s="33">
        <f t="shared" si="2"/>
        <v>4563.8999999999905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567">
        <v>189.89999999999782</v>
      </c>
      <c r="T99" s="63"/>
      <c r="U99" s="565"/>
      <c r="V99" s="565"/>
      <c r="W99" s="358"/>
      <c r="X99" s="566"/>
      <c r="Y99" s="565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5027.700000000008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567">
        <v>190.50000000000728</v>
      </c>
      <c r="T100" s="225"/>
      <c r="U100" s="225"/>
      <c r="V100" s="565"/>
      <c r="W100" s="345"/>
      <c r="X100" s="566"/>
      <c r="Y100" s="565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4604.3000000000075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567">
        <v>288.79999999999927</v>
      </c>
      <c r="T101" s="28"/>
      <c r="U101" s="569"/>
      <c r="V101" s="565"/>
      <c r="W101" s="345"/>
      <c r="X101" s="566"/>
      <c r="Y101" s="565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3736.4000000000055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567">
        <v>240.00000000000364</v>
      </c>
      <c r="T102" s="63"/>
      <c r="U102" s="565"/>
      <c r="V102" s="565"/>
      <c r="W102" s="345"/>
      <c r="X102" s="566"/>
      <c r="Y102" s="565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3362</v>
      </c>
      <c r="B103" s="3"/>
      <c r="C103" s="3"/>
      <c r="D103" s="33">
        <f>SUM(E103:DZ103)</f>
        <v>4581.549999999992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567">
        <v>172.19999999999345</v>
      </c>
      <c r="T103" s="277"/>
      <c r="U103" s="568"/>
      <c r="V103" s="565"/>
      <c r="W103" s="346"/>
      <c r="X103" s="566"/>
      <c r="Y103" s="565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2006</v>
      </c>
      <c r="B104" s="3"/>
      <c r="C104" s="3"/>
      <c r="D104" s="33">
        <f>SUM(E104:DZ104)</f>
        <v>5733.4000000000051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567">
        <v>259.79999999999563</v>
      </c>
      <c r="T104" s="277"/>
      <c r="U104" s="568"/>
      <c r="V104" s="565"/>
      <c r="W104" s="345"/>
      <c r="X104" s="566"/>
      <c r="Y104" s="565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3451</v>
      </c>
      <c r="F108" s="110" t="s">
        <v>843</v>
      </c>
      <c r="G108" s="110" t="s">
        <v>175</v>
      </c>
      <c r="H108" s="110" t="s">
        <v>2192</v>
      </c>
      <c r="I108" s="110" t="s">
        <v>2195</v>
      </c>
      <c r="J108" s="110" t="s">
        <v>2201</v>
      </c>
      <c r="K108" s="110" t="s">
        <v>5122</v>
      </c>
      <c r="L108" s="110" t="s">
        <v>5127</v>
      </c>
      <c r="M108" s="110" t="s">
        <v>5128</v>
      </c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3374</v>
      </c>
      <c r="B109" s="3"/>
      <c r="C109" s="3"/>
      <c r="D109" s="33">
        <f t="shared" ref="D109:D140" si="3">SUM(E109:DZ109)</f>
        <v>4058.7000000000021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63"/>
      <c r="O109" s="63"/>
      <c r="P109" s="63"/>
      <c r="Q109" s="358"/>
      <c r="R109" s="337"/>
      <c r="S109" s="63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2008</v>
      </c>
      <c r="B110" s="3"/>
      <c r="C110" s="3"/>
      <c r="D110" s="33">
        <f t="shared" si="3"/>
        <v>5548.3999999999933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277"/>
      <c r="O110" s="277"/>
      <c r="P110" s="63"/>
      <c r="Q110" s="345"/>
      <c r="R110" s="337"/>
      <c r="S110" s="63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5168.7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532"/>
      <c r="O111" s="225"/>
      <c r="P111" s="63"/>
      <c r="Q111" s="345"/>
      <c r="R111" s="337"/>
      <c r="S111" s="63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2001</v>
      </c>
      <c r="B112" s="3"/>
      <c r="C112" s="3"/>
      <c r="D112" s="33">
        <f t="shared" si="3"/>
        <v>3126.5000000000086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277"/>
      <c r="O112" s="277"/>
      <c r="P112" s="63"/>
      <c r="Q112" s="345"/>
      <c r="R112" s="337"/>
      <c r="S112" s="63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6206.5999999999922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532"/>
      <c r="O113" s="225"/>
      <c r="P113" s="63"/>
      <c r="Q113" s="345"/>
      <c r="R113" s="337"/>
      <c r="S113" s="63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6805.2999999999847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532"/>
      <c r="O114" s="225"/>
      <c r="P114" s="63"/>
      <c r="Q114" s="345"/>
      <c r="R114" s="337"/>
      <c r="S114" s="63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3363</v>
      </c>
      <c r="B115" s="3"/>
      <c r="C115" s="3"/>
      <c r="D115" s="33">
        <f t="shared" si="3"/>
        <v>6184.1999999999944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63"/>
      <c r="O115" s="63"/>
      <c r="P115" s="63"/>
      <c r="Q115" s="358"/>
      <c r="R115" s="337"/>
      <c r="S115" s="63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4058.7000000000112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277"/>
      <c r="O116" s="277"/>
      <c r="P116" s="63"/>
      <c r="Q116" s="345"/>
      <c r="R116" s="337"/>
      <c r="S116" s="63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2021</v>
      </c>
      <c r="B117" s="3"/>
      <c r="C117" s="3"/>
      <c r="D117" s="33">
        <f t="shared" si="3"/>
        <v>5369.7999999999956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277"/>
      <c r="O117" s="277"/>
      <c r="P117" s="63"/>
      <c r="Q117" s="345"/>
      <c r="R117" s="337"/>
      <c r="S117" s="63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3382</v>
      </c>
      <c r="B118" s="3"/>
      <c r="C118" s="3"/>
      <c r="D118" s="33">
        <f t="shared" si="3"/>
        <v>6681.8999999999942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63"/>
      <c r="O118" s="63"/>
      <c r="P118" s="63"/>
      <c r="Q118" s="358"/>
      <c r="R118" s="337"/>
      <c r="S118" s="63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5493.7000000000244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532"/>
      <c r="O119" s="225"/>
      <c r="P119" s="63"/>
      <c r="Q119" s="345"/>
      <c r="R119" s="337"/>
      <c r="S119" s="63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4643.800000000002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63"/>
      <c r="O120" s="63"/>
      <c r="P120" s="63"/>
      <c r="Q120" s="345"/>
      <c r="R120" s="337"/>
      <c r="S120" s="63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2051</v>
      </c>
      <c r="B121" s="3"/>
      <c r="C121" s="3"/>
      <c r="D121" s="33">
        <f t="shared" si="3"/>
        <v>4236.8999999999969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277"/>
      <c r="O121" s="277"/>
      <c r="P121" s="63"/>
      <c r="Q121" s="345"/>
      <c r="R121" s="337"/>
      <c r="S121" s="63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3334.2000000000012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63"/>
      <c r="O122" s="63"/>
      <c r="P122" s="63"/>
      <c r="Q122" s="345"/>
      <c r="R122" s="337"/>
      <c r="S122" s="63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2004</v>
      </c>
      <c r="B123" s="3"/>
      <c r="C123" s="3"/>
      <c r="D123" s="33">
        <f t="shared" si="3"/>
        <v>6082.100000000004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277"/>
      <c r="O123" s="277"/>
      <c r="P123" s="63"/>
      <c r="Q123" s="345"/>
      <c r="R123" s="337"/>
      <c r="S123" s="63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3364</v>
      </c>
      <c r="B124" s="3"/>
      <c r="C124" s="3"/>
      <c r="D124" s="33">
        <f t="shared" si="3"/>
        <v>4890.1000000000058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63"/>
      <c r="O124" s="63"/>
      <c r="P124" s="63"/>
      <c r="Q124" s="358"/>
      <c r="R124" s="337"/>
      <c r="S124" s="63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3909.5999999999945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63"/>
      <c r="O125" s="63"/>
      <c r="P125" s="63"/>
      <c r="Q125" s="345"/>
      <c r="R125" s="337"/>
      <c r="S125" s="63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2022</v>
      </c>
      <c r="B126" s="3"/>
      <c r="C126" s="3"/>
      <c r="D126" s="33">
        <f t="shared" si="3"/>
        <v>4261.0999999999976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277"/>
      <c r="O126" s="277"/>
      <c r="P126" s="63"/>
      <c r="Q126" s="345"/>
      <c r="R126" s="337"/>
      <c r="S126" s="63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3367</v>
      </c>
      <c r="B127" s="3"/>
      <c r="C127" s="3"/>
      <c r="D127" s="33">
        <f t="shared" si="3"/>
        <v>5460.4999999999964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63"/>
      <c r="O127" s="63"/>
      <c r="P127" s="63"/>
      <c r="Q127" s="358"/>
      <c r="R127" s="337"/>
      <c r="S127" s="63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3381</v>
      </c>
      <c r="B128" s="3"/>
      <c r="C128" s="3"/>
      <c r="D128" s="33">
        <f t="shared" si="3"/>
        <v>6065.5000000000018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63"/>
      <c r="O128" s="63"/>
      <c r="P128" s="63"/>
      <c r="Q128" s="358"/>
      <c r="R128" s="337"/>
      <c r="S128" s="63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7156.4999999999964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277"/>
      <c r="O129" s="277"/>
      <c r="P129" s="63"/>
      <c r="Q129" s="346"/>
      <c r="R129" s="337"/>
      <c r="S129" s="63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2016</v>
      </c>
      <c r="B130" s="3"/>
      <c r="C130" s="3"/>
      <c r="D130" s="33">
        <f t="shared" si="3"/>
        <v>6165.0000000000073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277"/>
      <c r="O130" s="277"/>
      <c r="P130" s="63"/>
      <c r="Q130" s="345"/>
      <c r="R130" s="337"/>
      <c r="S130" s="63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5999.600000000004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277"/>
      <c r="O131" s="277"/>
      <c r="P131" s="63"/>
      <c r="Q131" s="345"/>
      <c r="R131" s="337"/>
      <c r="S131" s="63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3365</v>
      </c>
      <c r="B132" s="3"/>
      <c r="C132" s="3"/>
      <c r="D132" s="33">
        <f t="shared" si="3"/>
        <v>4148.5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63"/>
      <c r="O132" s="63"/>
      <c r="P132" s="63"/>
      <c r="Q132" s="358"/>
      <c r="R132" s="337"/>
      <c r="S132" s="63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2023</v>
      </c>
      <c r="B133" s="3"/>
      <c r="C133" s="3"/>
      <c r="D133" s="33">
        <f t="shared" si="3"/>
        <v>5223.5999999999949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277"/>
      <c r="O133" s="277"/>
      <c r="P133" s="63"/>
      <c r="Q133" s="345"/>
      <c r="R133" s="337"/>
      <c r="S133" s="63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6392.7999999999993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532"/>
      <c r="O134" s="225"/>
      <c r="P134" s="63"/>
      <c r="Q134" s="345"/>
      <c r="R134" s="337"/>
      <c r="S134" s="63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4524.2999999999975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63"/>
      <c r="O135" s="63"/>
      <c r="P135" s="63"/>
      <c r="Q135" s="345"/>
      <c r="R135" s="337"/>
      <c r="S135" s="63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2009</v>
      </c>
      <c r="B136" s="3"/>
      <c r="C136" s="3"/>
      <c r="D136" s="33">
        <f t="shared" si="3"/>
        <v>5671.6500000000115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277"/>
      <c r="O136" s="277"/>
      <c r="P136" s="63"/>
      <c r="Q136" s="345"/>
      <c r="R136" s="337"/>
      <c r="S136" s="63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3375</v>
      </c>
      <c r="B137" s="3"/>
      <c r="C137" s="3"/>
      <c r="D137" s="33">
        <f t="shared" si="3"/>
        <v>5291.8500000000013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63"/>
      <c r="O137" s="63"/>
      <c r="P137" s="63"/>
      <c r="Q137" s="358"/>
      <c r="R137" s="337"/>
      <c r="S137" s="63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7379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277"/>
      <c r="O138" s="277"/>
      <c r="P138" s="63"/>
      <c r="Q138" s="346"/>
      <c r="R138" s="337"/>
      <c r="S138" s="63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3823.0000000000073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277"/>
      <c r="O139" s="277"/>
      <c r="P139" s="63"/>
      <c r="Q139" s="346"/>
      <c r="R139" s="337"/>
      <c r="S139" s="63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5335.0000000000073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63"/>
      <c r="O140" s="63"/>
      <c r="P140" s="63"/>
      <c r="Q140" s="345"/>
      <c r="R140" s="337"/>
      <c r="S140" s="63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5928.0999999999913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277"/>
      <c r="O141" s="277"/>
      <c r="P141" s="63"/>
      <c r="Q141" s="345"/>
      <c r="R141" s="337"/>
      <c r="S141" s="63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3390</v>
      </c>
      <c r="B142" s="3"/>
      <c r="C142" s="3"/>
      <c r="D142" s="33">
        <f t="shared" si="4"/>
        <v>6249.9999999999964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63"/>
      <c r="O142" s="63"/>
      <c r="P142" s="63"/>
      <c r="Q142" s="358"/>
      <c r="R142" s="337"/>
      <c r="S142" s="63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2005</v>
      </c>
      <c r="B143" s="3"/>
      <c r="C143" s="3"/>
      <c r="D143" s="33">
        <f t="shared" si="4"/>
        <v>4552.4999999999927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277"/>
      <c r="O143" s="277"/>
      <c r="P143" s="63"/>
      <c r="Q143" s="346"/>
      <c r="R143" s="337"/>
      <c r="S143" s="63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6677.8000000000011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277"/>
      <c r="O144" s="277"/>
      <c r="P144" s="63"/>
      <c r="Q144" s="345"/>
      <c r="R144" s="337"/>
      <c r="S144" s="63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4926.0000000000018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63"/>
      <c r="O145" s="63"/>
      <c r="P145" s="63"/>
      <c r="Q145" s="345"/>
      <c r="R145" s="337"/>
      <c r="S145" s="63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6294.8000000000093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63"/>
      <c r="O146" s="63"/>
      <c r="P146" s="63"/>
      <c r="Q146" s="345"/>
      <c r="R146" s="337"/>
      <c r="S146" s="63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3369</v>
      </c>
      <c r="B147" s="3"/>
      <c r="C147" s="3"/>
      <c r="D147" s="33">
        <f t="shared" si="4"/>
        <v>4409.0000000000055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63"/>
      <c r="O147" s="63"/>
      <c r="P147" s="63"/>
      <c r="Q147" s="358"/>
      <c r="R147" s="337"/>
      <c r="S147" s="63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3394</v>
      </c>
      <c r="B148" s="3"/>
      <c r="C148" s="3"/>
      <c r="D148" s="33">
        <f t="shared" si="4"/>
        <v>5877.6499999999915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63"/>
      <c r="O148" s="63"/>
      <c r="P148" s="63"/>
      <c r="Q148" s="358"/>
      <c r="R148" s="337"/>
      <c r="S148" s="63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3372</v>
      </c>
      <c r="B149" s="3"/>
      <c r="C149" s="3"/>
      <c r="D149" s="33">
        <f t="shared" si="4"/>
        <v>3441.0000000000136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63"/>
      <c r="O149" s="63"/>
      <c r="P149" s="63"/>
      <c r="Q149" s="358"/>
      <c r="R149" s="337"/>
      <c r="S149" s="63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5471.7999999999975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532"/>
      <c r="O150" s="225"/>
      <c r="P150" s="63"/>
      <c r="Q150" s="345"/>
      <c r="R150" s="337"/>
      <c r="S150" s="63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3368</v>
      </c>
      <c r="B151" s="3"/>
      <c r="C151" s="3"/>
      <c r="D151" s="33">
        <f t="shared" si="4"/>
        <v>4750.9500000000162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63"/>
      <c r="O151" s="63"/>
      <c r="P151" s="63"/>
      <c r="Q151" s="358"/>
      <c r="R151" s="337"/>
      <c r="S151" s="63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7153.4000000000087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277"/>
      <c r="O152" s="277"/>
      <c r="P152" s="63"/>
      <c r="Q152" s="345"/>
      <c r="R152" s="337"/>
      <c r="S152" s="63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4493</v>
      </c>
      <c r="B153" s="3"/>
      <c r="C153" s="3"/>
      <c r="D153" s="33">
        <f t="shared" si="4"/>
        <v>5490.6999999999862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277"/>
      <c r="O153" s="277"/>
      <c r="P153" s="63"/>
      <c r="Q153" s="345"/>
      <c r="R153" s="337"/>
      <c r="S153" s="63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4738.5999999999904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63"/>
      <c r="O154" s="63"/>
      <c r="P154" s="63"/>
      <c r="Q154" s="345"/>
      <c r="R154" s="337"/>
      <c r="S154" s="63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6715.1999999999989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63"/>
      <c r="O155" s="63"/>
      <c r="P155" s="63"/>
      <c r="Q155" s="345"/>
      <c r="R155" s="337"/>
      <c r="S155" s="63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7693.6999999999907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63"/>
      <c r="O156" s="63"/>
      <c r="P156" s="63"/>
      <c r="Q156" s="345"/>
      <c r="R156" s="337"/>
      <c r="S156" s="63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3361</v>
      </c>
      <c r="B157" s="3"/>
      <c r="C157" s="3"/>
      <c r="D157" s="33">
        <f t="shared" si="4"/>
        <v>4010.800000000012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277"/>
      <c r="O157" s="277"/>
      <c r="P157" s="63"/>
      <c r="Q157" s="346"/>
      <c r="R157" s="337"/>
      <c r="S157" s="63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2024</v>
      </c>
      <c r="B158" s="3"/>
      <c r="C158" s="3"/>
      <c r="D158" s="33">
        <f t="shared" si="4"/>
        <v>6037.8000000000056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277"/>
      <c r="O158" s="277"/>
      <c r="P158" s="63"/>
      <c r="Q158" s="345"/>
      <c r="R158" s="337"/>
      <c r="S158" s="63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3371</v>
      </c>
      <c r="B159" s="3"/>
      <c r="C159" s="3"/>
      <c r="D159" s="33">
        <f t="shared" si="4"/>
        <v>4517.9999999999973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63"/>
      <c r="O159" s="63"/>
      <c r="P159" s="63"/>
      <c r="Q159" s="358"/>
      <c r="R159" s="337"/>
      <c r="S159" s="63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2025</v>
      </c>
      <c r="B160" s="3"/>
      <c r="C160" s="3"/>
      <c r="D160" s="33">
        <f t="shared" si="4"/>
        <v>6303.9999999999964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277"/>
      <c r="O160" s="277"/>
      <c r="P160" s="63"/>
      <c r="Q160" s="345"/>
      <c r="R160" s="337"/>
      <c r="S160" s="63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5575.0499999999902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532"/>
      <c r="O161" s="225"/>
      <c r="P161" s="63"/>
      <c r="Q161" s="345"/>
      <c r="R161" s="337"/>
      <c r="S161" s="63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5541.3999999999978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63"/>
      <c r="O162" s="63"/>
      <c r="P162" s="63"/>
      <c r="Q162" s="345"/>
      <c r="R162" s="337"/>
      <c r="S162" s="63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3370</v>
      </c>
      <c r="B163" s="3"/>
      <c r="C163" s="3"/>
      <c r="D163" s="33">
        <f t="shared" si="4"/>
        <v>4806.1999999999962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63"/>
      <c r="O163" s="63"/>
      <c r="P163" s="63"/>
      <c r="Q163" s="358"/>
      <c r="R163" s="337"/>
      <c r="S163" s="63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3377</v>
      </c>
      <c r="B164" s="3"/>
      <c r="C164" s="3"/>
      <c r="D164" s="33">
        <f t="shared" si="4"/>
        <v>3788.7499999999882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63"/>
      <c r="O164" s="63"/>
      <c r="P164" s="63"/>
      <c r="Q164" s="358"/>
      <c r="R164" s="337"/>
      <c r="S164" s="63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4726.8000000000065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63"/>
      <c r="O165" s="63"/>
      <c r="P165" s="63"/>
      <c r="Q165" s="345"/>
      <c r="R165" s="337"/>
      <c r="S165" s="63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5491.7999999999929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277"/>
      <c r="O166" s="277"/>
      <c r="P166" s="63"/>
      <c r="Q166" s="345"/>
      <c r="R166" s="337"/>
      <c r="S166" s="63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5777.2999999999956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63"/>
      <c r="O167" s="63"/>
      <c r="P167" s="63"/>
      <c r="Q167" s="345"/>
      <c r="R167" s="337"/>
      <c r="S167" s="63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5869.4000000000015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532"/>
      <c r="O168" s="225"/>
      <c r="P168" s="63"/>
      <c r="Q168" s="345"/>
      <c r="R168" s="337"/>
      <c r="S168" s="63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4613.25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532"/>
      <c r="O169" s="225"/>
      <c r="P169" s="63"/>
      <c r="Q169" s="346"/>
      <c r="R169" s="337"/>
      <c r="S169" s="63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3366</v>
      </c>
      <c r="B170" s="3"/>
      <c r="C170" s="3"/>
      <c r="D170" s="33">
        <f t="shared" si="4"/>
        <v>5007.7499999999964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63"/>
      <c r="O170" s="63"/>
      <c r="P170" s="63"/>
      <c r="Q170" s="358"/>
      <c r="R170" s="337"/>
      <c r="S170" s="63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7258.1000000000186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63"/>
      <c r="O171" s="63"/>
      <c r="P171" s="63"/>
      <c r="Q171" s="345"/>
      <c r="R171" s="337"/>
      <c r="S171" s="63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5169.300000000012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277"/>
      <c r="O172" s="277"/>
      <c r="P172" s="63"/>
      <c r="Q172" s="346"/>
      <c r="R172" s="337"/>
      <c r="S172" s="63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6641.3000000000011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63"/>
      <c r="O173" s="63"/>
      <c r="P173" s="63"/>
      <c r="Q173" s="346"/>
      <c r="R173" s="337"/>
      <c r="S173" s="63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6765.9000000000051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277"/>
      <c r="O174" s="277"/>
      <c r="P174" s="63"/>
      <c r="Q174" s="345"/>
      <c r="R174" s="337"/>
      <c r="S174" s="63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3378</v>
      </c>
      <c r="B175" s="3"/>
      <c r="C175" s="3"/>
      <c r="D175" s="33">
        <f t="shared" si="5"/>
        <v>5034.6000000000058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63"/>
      <c r="O175" s="63"/>
      <c r="P175" s="63"/>
      <c r="Q175" s="358"/>
      <c r="R175" s="337"/>
      <c r="S175" s="63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5246.6000000000058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63"/>
      <c r="O176" s="63"/>
      <c r="P176" s="63"/>
      <c r="Q176" s="346"/>
      <c r="R176" s="337"/>
      <c r="S176" s="63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6347.6000000000067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63"/>
      <c r="O177" s="63"/>
      <c r="P177" s="63"/>
      <c r="Q177" s="345"/>
      <c r="R177" s="337"/>
      <c r="S177" s="63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5678.2999999999956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63"/>
      <c r="O178" s="63"/>
      <c r="P178" s="63"/>
      <c r="Q178" s="345"/>
      <c r="R178" s="337"/>
      <c r="S178" s="63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6831.2999999999811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532"/>
      <c r="O179" s="225"/>
      <c r="P179" s="63"/>
      <c r="Q179" s="345"/>
      <c r="R179" s="337"/>
      <c r="S179" s="63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3393</v>
      </c>
      <c r="B180" s="3"/>
      <c r="C180" s="3"/>
      <c r="D180" s="33">
        <f t="shared" si="5"/>
        <v>5540.6000000000049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63"/>
      <c r="O180" s="63"/>
      <c r="P180" s="63"/>
      <c r="Q180" s="358"/>
      <c r="R180" s="337"/>
      <c r="S180" s="63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7579.5999999999995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277"/>
      <c r="O181" s="277"/>
      <c r="P181" s="63"/>
      <c r="Q181" s="345"/>
      <c r="R181" s="337"/>
      <c r="S181" s="63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2048</v>
      </c>
      <c r="B182" s="3"/>
      <c r="C182" s="3"/>
      <c r="D182" s="33">
        <f t="shared" si="5"/>
        <v>3620.0999999999876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277"/>
      <c r="O182" s="277"/>
      <c r="P182" s="63"/>
      <c r="Q182" s="345"/>
      <c r="R182" s="337"/>
      <c r="S182" s="63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7358.3499999999967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63"/>
      <c r="O183" s="63"/>
      <c r="P183" s="63"/>
      <c r="Q183" s="345"/>
      <c r="R183" s="337"/>
      <c r="S183" s="63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5813.8999999999978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63"/>
      <c r="O184" s="63"/>
      <c r="P184" s="63"/>
      <c r="Q184" s="345"/>
      <c r="R184" s="337"/>
      <c r="S184" s="63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2050</v>
      </c>
      <c r="B185" s="3"/>
      <c r="C185" s="3"/>
      <c r="D185" s="33">
        <f t="shared" si="5"/>
        <v>3816.2000000000025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277"/>
      <c r="O185" s="277"/>
      <c r="P185" s="63"/>
      <c r="Q185" s="345"/>
      <c r="R185" s="337"/>
      <c r="S185" s="63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2155</v>
      </c>
      <c r="B186" s="3"/>
      <c r="C186" s="3"/>
      <c r="D186" s="33">
        <f t="shared" si="5"/>
        <v>4879.699999999988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277"/>
      <c r="O186" s="277"/>
      <c r="P186" s="63"/>
      <c r="Q186" s="345"/>
      <c r="R186" s="337"/>
      <c r="S186" s="63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3373</v>
      </c>
      <c r="B187" s="3"/>
      <c r="C187" s="3"/>
      <c r="D187" s="33">
        <f t="shared" si="5"/>
        <v>5067.0000000000027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63"/>
      <c r="O187" s="63"/>
      <c r="P187" s="63"/>
      <c r="Q187" s="358"/>
      <c r="R187" s="337"/>
      <c r="S187" s="63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7237.9000000000106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63"/>
      <c r="O188" s="63"/>
      <c r="P188" s="63"/>
      <c r="Q188" s="345"/>
      <c r="R188" s="337"/>
      <c r="S188" s="63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3376</v>
      </c>
      <c r="B189" s="3"/>
      <c r="C189" s="3"/>
      <c r="D189" s="33">
        <f t="shared" si="5"/>
        <v>5668.6000000000058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63"/>
      <c r="O189" s="63"/>
      <c r="P189" s="63"/>
      <c r="Q189" s="358"/>
      <c r="R189" s="337"/>
      <c r="S189" s="63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2000</v>
      </c>
      <c r="B190" s="3"/>
      <c r="C190" s="3"/>
      <c r="D190" s="33">
        <f t="shared" si="5"/>
        <v>5770.5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277"/>
      <c r="O190" s="277"/>
      <c r="P190" s="63"/>
      <c r="Q190" s="345"/>
      <c r="R190" s="337"/>
      <c r="S190" s="63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3395</v>
      </c>
      <c r="B191" s="3"/>
      <c r="C191" s="3"/>
      <c r="D191" s="33">
        <f t="shared" si="5"/>
        <v>3415.35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63"/>
      <c r="O191" s="63"/>
      <c r="P191" s="63"/>
      <c r="Q191" s="358"/>
      <c r="R191" s="337"/>
      <c r="S191" s="63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6566.0999999999876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277"/>
      <c r="O192" s="277"/>
      <c r="P192" s="63"/>
      <c r="Q192" s="346"/>
      <c r="R192" s="337"/>
      <c r="S192" s="63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4208.8999999999942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63"/>
      <c r="O193" s="63"/>
      <c r="P193" s="63"/>
      <c r="Q193" s="345"/>
      <c r="R193" s="337"/>
      <c r="S193" s="63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3379</v>
      </c>
      <c r="B194" s="3"/>
      <c r="C194" s="3"/>
      <c r="D194" s="33">
        <f t="shared" si="5"/>
        <v>2804.9000000000033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63"/>
      <c r="O194" s="63"/>
      <c r="P194" s="63"/>
      <c r="Q194" s="358"/>
      <c r="R194" s="337"/>
      <c r="S194" s="63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4038.6999999999889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63"/>
      <c r="O195" s="63"/>
      <c r="P195" s="63"/>
      <c r="Q195" s="345"/>
      <c r="R195" s="337"/>
      <c r="S195" s="63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4590.5999999999967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63"/>
      <c r="O196" s="63"/>
      <c r="P196" s="63"/>
      <c r="Q196" s="346"/>
      <c r="R196" s="337"/>
      <c r="S196" s="63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6015.5000000000036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63"/>
      <c r="O197" s="63"/>
      <c r="P197" s="63"/>
      <c r="Q197" s="345"/>
      <c r="R197" s="337"/>
      <c r="S197" s="63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7404.5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28"/>
      <c r="O198" s="28"/>
      <c r="P198" s="63"/>
      <c r="Q198" s="345"/>
      <c r="R198" s="337"/>
      <c r="S198" s="63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5954.599999999994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277"/>
      <c r="O199" s="277"/>
      <c r="P199" s="63"/>
      <c r="Q199" s="345"/>
      <c r="R199" s="337"/>
      <c r="S199" s="63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6424.0000000000109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532"/>
      <c r="O200" s="225"/>
      <c r="P200" s="63"/>
      <c r="Q200" s="345"/>
      <c r="R200" s="337"/>
      <c r="S200" s="63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2028</v>
      </c>
      <c r="B201" s="3"/>
      <c r="C201" s="3"/>
      <c r="D201" s="33">
        <f t="shared" si="5"/>
        <v>5618.6999999999962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277"/>
      <c r="O201" s="277"/>
      <c r="P201" s="63"/>
      <c r="Q201" s="345"/>
      <c r="R201" s="337"/>
      <c r="S201" s="63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5199.0999999999958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63"/>
      <c r="O202" s="63"/>
      <c r="P202" s="63"/>
      <c r="Q202" s="358"/>
      <c r="R202" s="337"/>
      <c r="S202" s="63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3391</v>
      </c>
      <c r="B203" s="3"/>
      <c r="C203" s="3"/>
      <c r="D203" s="33">
        <f t="shared" si="5"/>
        <v>5635.9999999999891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63"/>
      <c r="O203" s="63"/>
      <c r="P203" s="63"/>
      <c r="Q203" s="358"/>
      <c r="R203" s="337"/>
      <c r="S203" s="63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6129.5000000000146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532"/>
      <c r="O204" s="225"/>
      <c r="P204" s="63"/>
      <c r="Q204" s="345"/>
      <c r="R204" s="337"/>
      <c r="S204" s="63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7354.5000000000055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28"/>
      <c r="O205" s="28"/>
      <c r="P205" s="63"/>
      <c r="Q205" s="345"/>
      <c r="R205" s="337"/>
      <c r="S205" s="63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6001.6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63"/>
      <c r="O206" s="63"/>
      <c r="P206" s="63"/>
      <c r="Q206" s="345"/>
      <c r="R206" s="337"/>
      <c r="S206" s="63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3362</v>
      </c>
      <c r="B207" s="3"/>
      <c r="C207" s="3"/>
      <c r="D207" s="33">
        <f>SUM(E207:DZ207)</f>
        <v>2758.3499999999931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277"/>
      <c r="O207" s="277"/>
      <c r="P207" s="63"/>
      <c r="Q207" s="346"/>
      <c r="R207" s="337"/>
      <c r="S207" s="63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2006</v>
      </c>
      <c r="B208" s="3"/>
      <c r="C208" s="3"/>
      <c r="D208" s="33">
        <f>SUM(E208:DZ208)</f>
        <v>6051.2000000000135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277"/>
      <c r="O208" s="277"/>
      <c r="P208" s="63"/>
      <c r="Q208" s="345"/>
      <c r="R208" s="337"/>
      <c r="S208" s="63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2319</v>
      </c>
      <c r="F212" s="110" t="s">
        <v>4821</v>
      </c>
      <c r="G212" s="110" t="s">
        <v>4822</v>
      </c>
      <c r="H212" s="110" t="s">
        <v>4823</v>
      </c>
      <c r="I212" s="110" t="s">
        <v>4890</v>
      </c>
      <c r="J212" s="110" t="s">
        <v>4946</v>
      </c>
      <c r="K212" s="110" t="s">
        <v>4947</v>
      </c>
      <c r="L212" s="110" t="s">
        <v>4948</v>
      </c>
      <c r="M212" s="110" t="s">
        <v>4949</v>
      </c>
      <c r="N212" s="110" t="s">
        <v>4968</v>
      </c>
      <c r="O212" s="110" t="s">
        <v>5016</v>
      </c>
      <c r="P212" s="110" t="s">
        <v>5059</v>
      </c>
      <c r="Q212" s="110" t="s">
        <v>5077</v>
      </c>
      <c r="R212" s="110" t="s">
        <v>5399</v>
      </c>
      <c r="S212" s="110" t="s">
        <v>5400</v>
      </c>
      <c r="T212" s="110" t="s">
        <v>5548</v>
      </c>
      <c r="U212" s="110" t="s">
        <v>5597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3374</v>
      </c>
      <c r="B213" s="3"/>
      <c r="C213" s="3"/>
      <c r="D213" s="33">
        <f t="shared" ref="D213:D244" si="6"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63"/>
      <c r="W213" s="63"/>
      <c r="X213" s="3"/>
      <c r="Z213" s="6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2008</v>
      </c>
      <c r="B214" s="3"/>
      <c r="C214" s="3"/>
      <c r="D214" s="33">
        <f t="shared" si="6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277"/>
      <c r="W214" s="277"/>
      <c r="X214" s="3"/>
      <c r="Z214" s="6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225"/>
      <c r="W215" s="225"/>
      <c r="X215" s="63"/>
      <c r="Z215" s="6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2001</v>
      </c>
      <c r="B216" s="3"/>
      <c r="C216" s="3"/>
      <c r="D216" s="33">
        <f t="shared" si="6"/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277"/>
      <c r="W216" s="277"/>
      <c r="X216" s="3"/>
      <c r="Z216" s="6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225"/>
      <c r="W217" s="225"/>
      <c r="Z217" s="6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225"/>
      <c r="W218" s="225"/>
      <c r="X218" s="63"/>
      <c r="Z218" s="6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3363</v>
      </c>
      <c r="B219" s="3"/>
      <c r="C219" s="3"/>
      <c r="D219" s="33">
        <f t="shared" si="6"/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63"/>
      <c r="W219" s="63"/>
      <c r="X219" s="3"/>
      <c r="Z219" s="6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277"/>
      <c r="W220" s="277"/>
      <c r="X220" s="3"/>
      <c r="Z220" s="6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2021</v>
      </c>
      <c r="B221" s="3"/>
      <c r="C221" s="3"/>
      <c r="D221" s="33">
        <f t="shared" si="6"/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277"/>
      <c r="W221" s="277"/>
      <c r="Z221" s="6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3382</v>
      </c>
      <c r="B222" s="3"/>
      <c r="C222" s="3"/>
      <c r="D222" s="33">
        <f t="shared" si="6"/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63"/>
      <c r="W222" s="63"/>
      <c r="X222" s="63"/>
      <c r="Z222" s="6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225"/>
      <c r="W223" s="225"/>
      <c r="X223" s="63"/>
      <c r="Z223" s="6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63"/>
      <c r="W224" s="63"/>
      <c r="X224" s="63"/>
      <c r="Z224" s="6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2051</v>
      </c>
      <c r="B225" s="3"/>
      <c r="C225" s="3"/>
      <c r="D225" s="33">
        <f t="shared" si="6"/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277"/>
      <c r="W225" s="277"/>
      <c r="X225" s="63"/>
      <c r="Z225" s="6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63"/>
      <c r="W226" s="63"/>
      <c r="X226" s="3"/>
      <c r="Z226" s="6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2004</v>
      </c>
      <c r="B227" s="3"/>
      <c r="C227" s="3"/>
      <c r="D227" s="33">
        <f t="shared" si="6"/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277"/>
      <c r="W227" s="277"/>
      <c r="Z227" s="6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3364</v>
      </c>
      <c r="B228" s="3"/>
      <c r="C228" s="3"/>
      <c r="D228" s="33">
        <f t="shared" si="6"/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63"/>
      <c r="W228" s="63"/>
      <c r="Z228" s="6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63"/>
      <c r="W229" s="63"/>
      <c r="Z229" s="6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2022</v>
      </c>
      <c r="B230" s="3"/>
      <c r="C230" s="3"/>
      <c r="D230" s="33">
        <f t="shared" si="6"/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277"/>
      <c r="W230" s="277"/>
      <c r="X230" s="63"/>
      <c r="Z230" s="6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3367</v>
      </c>
      <c r="B231" s="3"/>
      <c r="C231" s="3"/>
      <c r="D231" s="33">
        <f t="shared" si="6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63"/>
      <c r="W231" s="63"/>
      <c r="X231" s="3"/>
      <c r="Z231" s="6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3381</v>
      </c>
      <c r="B232" s="3"/>
      <c r="C232" s="3"/>
      <c r="D232" s="33">
        <f t="shared" si="6"/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63"/>
      <c r="W232" s="63"/>
      <c r="X232" s="3"/>
      <c r="Z232" s="6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277"/>
      <c r="W233" s="277"/>
      <c r="X233" s="3"/>
      <c r="Z233" s="6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2016</v>
      </c>
      <c r="B234" s="3"/>
      <c r="C234" s="3"/>
      <c r="D234" s="33">
        <f t="shared" si="6"/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277"/>
      <c r="W234" s="277"/>
      <c r="X234" s="3"/>
      <c r="Z234" s="6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277"/>
      <c r="W235" s="277"/>
      <c r="X235" s="3"/>
      <c r="Z235" s="6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3365</v>
      </c>
      <c r="B236" s="3"/>
      <c r="C236" s="3"/>
      <c r="D236" s="33">
        <f t="shared" si="6"/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63"/>
      <c r="W236" s="63"/>
      <c r="X236" s="3"/>
      <c r="Z236" s="6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2023</v>
      </c>
      <c r="B237" s="3"/>
      <c r="C237" s="3"/>
      <c r="D237" s="33">
        <f t="shared" si="6"/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277"/>
      <c r="W237" s="277"/>
      <c r="Z237" s="6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225"/>
      <c r="W238" s="225"/>
      <c r="X238" s="3"/>
      <c r="Z238" s="6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63"/>
      <c r="W239" s="63"/>
      <c r="X239" s="3"/>
      <c r="Z239" s="6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2009</v>
      </c>
      <c r="B240" s="3"/>
      <c r="C240" s="3"/>
      <c r="D240" s="33">
        <f t="shared" si="6"/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277"/>
      <c r="W240" s="277"/>
      <c r="X240" s="63"/>
      <c r="Z240" s="6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3375</v>
      </c>
      <c r="B241" s="3"/>
      <c r="C241" s="3"/>
      <c r="D241" s="33">
        <f t="shared" si="6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63"/>
      <c r="W241" s="63"/>
      <c r="X241" s="3"/>
      <c r="Z241" s="6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277"/>
      <c r="W242" s="277"/>
      <c r="X242" s="63"/>
      <c r="Z242" s="6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277"/>
      <c r="W243" s="277"/>
      <c r="X243" s="3"/>
      <c r="Z243" s="6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63"/>
      <c r="W244" s="63"/>
      <c r="X244" s="63"/>
      <c r="Z244" s="6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277"/>
      <c r="W245" s="277"/>
      <c r="X245" s="3"/>
      <c r="Z245" s="6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3390</v>
      </c>
      <c r="B246" s="3"/>
      <c r="C246" s="3"/>
      <c r="D246" s="33">
        <f t="shared" si="7"/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63"/>
      <c r="W246" s="63"/>
      <c r="X246" s="3"/>
      <c r="Z246" s="6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2005</v>
      </c>
      <c r="B247" s="3"/>
      <c r="C247" s="3"/>
      <c r="D247" s="33">
        <f t="shared" si="7"/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277"/>
      <c r="W247" s="277"/>
      <c r="X247" s="63"/>
      <c r="Z247" s="6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277"/>
      <c r="W248" s="277"/>
      <c r="X248" s="3"/>
      <c r="Z248" s="6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63"/>
      <c r="W249" s="63"/>
      <c r="X249" s="63"/>
      <c r="Z249" s="6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63"/>
      <c r="W250" s="63"/>
      <c r="X250" s="63"/>
      <c r="Z250" s="6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3369</v>
      </c>
      <c r="B251" s="3"/>
      <c r="C251" s="3"/>
      <c r="D251" s="33">
        <f t="shared" si="7"/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63"/>
      <c r="W251" s="63"/>
      <c r="X251" s="3"/>
      <c r="Z251" s="6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3394</v>
      </c>
      <c r="B252" s="3"/>
      <c r="C252" s="3"/>
      <c r="D252" s="33">
        <f t="shared" si="7"/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63"/>
      <c r="W252" s="63"/>
      <c r="X252" s="3"/>
      <c r="Z252" s="6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3372</v>
      </c>
      <c r="B253" s="3"/>
      <c r="C253" s="3"/>
      <c r="D253" s="33">
        <f t="shared" si="7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63"/>
      <c r="W253" s="63"/>
      <c r="X253" s="3"/>
      <c r="Z253" s="6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225"/>
      <c r="W254" s="225"/>
      <c r="X254" s="3"/>
      <c r="Z254" s="6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3368</v>
      </c>
      <c r="B255" s="3"/>
      <c r="C255" s="3"/>
      <c r="D255" s="33">
        <f t="shared" si="7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63"/>
      <c r="W255" s="63"/>
      <c r="X255" s="3"/>
      <c r="Z255" s="6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277"/>
      <c r="W256" s="277"/>
      <c r="X256" s="3"/>
      <c r="Z256" s="6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4493</v>
      </c>
      <c r="B257" s="3"/>
      <c r="C257" s="3"/>
      <c r="D257" s="33">
        <f t="shared" si="7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277"/>
      <c r="W257" s="277"/>
      <c r="Z257" s="6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63"/>
      <c r="W258" s="63"/>
      <c r="Z258" s="6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63"/>
      <c r="W259" s="63"/>
      <c r="Z259" s="6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63"/>
      <c r="W260" s="63"/>
      <c r="X260" s="63"/>
      <c r="Z260" s="6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3361</v>
      </c>
      <c r="B261" s="3"/>
      <c r="C261" s="3"/>
      <c r="D261" s="33">
        <f t="shared" si="7"/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277"/>
      <c r="W261" s="277"/>
      <c r="X261" s="63"/>
      <c r="Z261" s="6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2024</v>
      </c>
      <c r="B262" s="3"/>
      <c r="C262" s="3"/>
      <c r="D262" s="33">
        <f t="shared" si="7"/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277"/>
      <c r="W262" s="277"/>
      <c r="X262" s="3"/>
      <c r="Z262" s="6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3371</v>
      </c>
      <c r="B263" s="3"/>
      <c r="C263" s="3"/>
      <c r="D263" s="33">
        <f t="shared" si="7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63"/>
      <c r="W263" s="63"/>
      <c r="X263" s="3"/>
      <c r="Z263" s="6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2025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277"/>
      <c r="W264" s="277"/>
      <c r="X264" s="3"/>
      <c r="Z264" s="6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225"/>
      <c r="W265" s="225"/>
      <c r="Z265" s="6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63"/>
      <c r="W266" s="63"/>
      <c r="X266" s="3"/>
      <c r="Z266" s="6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3370</v>
      </c>
      <c r="B267" s="3"/>
      <c r="C267" s="3"/>
      <c r="D267" s="33">
        <f t="shared" si="7"/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63"/>
      <c r="W267" s="63"/>
      <c r="X267" s="63"/>
      <c r="Z267" s="6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3377</v>
      </c>
      <c r="B268" s="3"/>
      <c r="C268" s="3"/>
      <c r="D268" s="33">
        <f t="shared" si="7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63"/>
      <c r="W268" s="63"/>
      <c r="Z268" s="6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63"/>
      <c r="W269" s="63"/>
      <c r="X269" s="3"/>
      <c r="Z269" s="6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277"/>
      <c r="W270" s="277"/>
      <c r="X270" s="3"/>
      <c r="Z270" s="6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63"/>
      <c r="W271" s="63"/>
      <c r="X271" s="3"/>
      <c r="Z271" s="6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225"/>
      <c r="W272" s="225"/>
      <c r="Z272" s="6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225"/>
      <c r="W273" s="225"/>
      <c r="X273" s="3"/>
      <c r="Z273" s="6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3366</v>
      </c>
      <c r="B274" s="3"/>
      <c r="C274" s="3"/>
      <c r="D274" s="33">
        <f t="shared" si="7"/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63"/>
      <c r="W274" s="63"/>
      <c r="X274" s="3"/>
      <c r="Z274" s="6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63"/>
      <c r="W275" s="63"/>
      <c r="X275" s="3"/>
      <c r="Z275" s="6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277"/>
      <c r="W276" s="277"/>
      <c r="X276" s="3"/>
      <c r="Z276" s="6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63"/>
      <c r="W277" s="63"/>
      <c r="X277" s="63"/>
      <c r="Z277" s="6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277"/>
      <c r="W278" s="277"/>
      <c r="X278" s="3"/>
      <c r="Z278" s="6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3378</v>
      </c>
      <c r="B279" s="3"/>
      <c r="C279" s="3"/>
      <c r="D279" s="33">
        <f t="shared" si="8"/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63"/>
      <c r="W279" s="63"/>
      <c r="X279" s="3"/>
      <c r="Z279" s="6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63"/>
      <c r="W280" s="63"/>
      <c r="Z280" s="6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63"/>
      <c r="W281" s="63"/>
      <c r="X281" s="63"/>
      <c r="Z281" s="6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63"/>
      <c r="W282" s="63"/>
      <c r="X282" s="3"/>
      <c r="Z282" s="6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225"/>
      <c r="W283" s="225"/>
      <c r="X283" s="63"/>
      <c r="Z283" s="6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3393</v>
      </c>
      <c r="B284" s="3"/>
      <c r="C284" s="3"/>
      <c r="D284" s="33">
        <f t="shared" si="8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63"/>
      <c r="W284" s="63"/>
      <c r="X284" s="3"/>
      <c r="Z284" s="6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277"/>
      <c r="W285" s="277"/>
      <c r="Z285" s="6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2048</v>
      </c>
      <c r="B286" s="3"/>
      <c r="C286" s="3"/>
      <c r="D286" s="33">
        <f t="shared" si="8"/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277"/>
      <c r="W286" s="277"/>
      <c r="X286" s="3"/>
      <c r="Z286" s="6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63"/>
      <c r="W287" s="63"/>
      <c r="X287" s="3"/>
      <c r="Z287" s="6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63"/>
      <c r="W288" s="63"/>
      <c r="Z288" s="6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2050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277"/>
      <c r="W289" s="277"/>
      <c r="X289" s="63"/>
      <c r="Z289" s="6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2155</v>
      </c>
      <c r="B290" s="3"/>
      <c r="C290" s="3"/>
      <c r="D290" s="33">
        <f t="shared" si="8"/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277"/>
      <c r="W290" s="277"/>
      <c r="X290" s="63"/>
      <c r="Z290" s="6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3373</v>
      </c>
      <c r="B291" s="3"/>
      <c r="C291" s="3"/>
      <c r="D291" s="33">
        <f t="shared" si="8"/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63"/>
      <c r="W291" s="63"/>
      <c r="X291" s="63"/>
      <c r="Z291" s="6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63"/>
      <c r="W292" s="63"/>
      <c r="X292" s="3"/>
      <c r="Z292" s="6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3376</v>
      </c>
      <c r="B293" s="3"/>
      <c r="C293" s="3"/>
      <c r="D293" s="33">
        <f t="shared" si="8"/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63"/>
      <c r="W293" s="63"/>
      <c r="X293" s="3"/>
      <c r="Z293" s="63"/>
      <c r="AB293" s="82"/>
      <c r="AC293" s="3"/>
      <c r="AD293" s="79"/>
      <c r="AE293" s="137"/>
    </row>
    <row r="294" spans="1:40" ht="15.75">
      <c r="A294" s="60" t="s">
        <v>2000</v>
      </c>
      <c r="B294" s="3"/>
      <c r="C294" s="3"/>
      <c r="D294" s="33">
        <f t="shared" si="8"/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277"/>
      <c r="W294" s="277"/>
      <c r="X294" s="3"/>
      <c r="Z294" s="63"/>
    </row>
    <row r="295" spans="1:40" ht="15.75">
      <c r="A295" s="3" t="s">
        <v>3395</v>
      </c>
      <c r="B295" s="3"/>
      <c r="C295" s="3"/>
      <c r="D295" s="33">
        <f t="shared" si="8"/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63"/>
      <c r="W295" s="63"/>
      <c r="X295" s="3"/>
      <c r="Z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277"/>
      <c r="W296" s="277"/>
      <c r="X296" s="63"/>
      <c r="Z296" s="63"/>
    </row>
    <row r="297" spans="1:40" ht="15.75">
      <c r="A297" s="3" t="s">
        <v>790</v>
      </c>
      <c r="B297" s="3"/>
      <c r="C297" s="3"/>
      <c r="D297" s="33">
        <f t="shared" si="8"/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63"/>
      <c r="W297" s="63"/>
      <c r="X297" s="3"/>
      <c r="Z297" s="63"/>
      <c r="AB297" s="277"/>
      <c r="AC297" s="63"/>
      <c r="AD297" s="345"/>
      <c r="AE297" s="63"/>
      <c r="AF297" s="63"/>
    </row>
    <row r="298" spans="1:40" ht="15.75">
      <c r="A298" s="3" t="s">
        <v>3379</v>
      </c>
      <c r="B298" s="3"/>
      <c r="C298" s="3"/>
      <c r="D298" s="33">
        <f t="shared" si="8"/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63"/>
      <c r="W298" s="63"/>
      <c r="X298" s="63"/>
      <c r="Z298" s="6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63"/>
      <c r="W299" s="63"/>
      <c r="Z299" s="6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63"/>
      <c r="W300" s="63"/>
      <c r="X300" s="3"/>
      <c r="Z300" s="6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63"/>
      <c r="W301" s="63"/>
      <c r="Z301" s="6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28"/>
      <c r="W302" s="28"/>
      <c r="X302" s="3"/>
      <c r="Z302" s="6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277"/>
      <c r="W303" s="277"/>
      <c r="X303" s="3"/>
      <c r="Z303" s="6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225"/>
      <c r="W304" s="225"/>
      <c r="X304" s="3"/>
      <c r="Z304" s="63"/>
      <c r="AB304" s="277"/>
      <c r="AC304" s="63"/>
      <c r="AD304" s="345"/>
      <c r="AE304" s="63"/>
      <c r="AF304" s="63"/>
    </row>
    <row r="305" spans="1:32" ht="15.75">
      <c r="A305" s="60" t="s">
        <v>2028</v>
      </c>
      <c r="B305" s="3"/>
      <c r="C305" s="3"/>
      <c r="D305" s="33">
        <f t="shared" si="8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277"/>
      <c r="W305" s="277"/>
      <c r="X305" s="3"/>
      <c r="Z305" s="6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63"/>
      <c r="W306" s="63"/>
      <c r="X306" s="3"/>
      <c r="Z306" s="63"/>
      <c r="AB306" s="225"/>
      <c r="AC306" s="63"/>
      <c r="AD306" s="346"/>
      <c r="AE306" s="63"/>
      <c r="AF306" s="63"/>
    </row>
    <row r="307" spans="1:32" ht="15.75">
      <c r="A307" s="3" t="s">
        <v>3391</v>
      </c>
      <c r="B307" s="3"/>
      <c r="C307" s="3"/>
      <c r="D307" s="33">
        <f t="shared" si="8"/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63"/>
      <c r="W307" s="63"/>
      <c r="Z307" s="6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225"/>
      <c r="W308" s="225"/>
      <c r="Z308" s="6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28"/>
      <c r="W309" s="28"/>
      <c r="Z309" s="6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63"/>
      <c r="W310" s="63"/>
      <c r="X310" s="3"/>
      <c r="Z310" s="63"/>
      <c r="AB310" s="277"/>
      <c r="AC310" s="63"/>
      <c r="AD310" s="346"/>
      <c r="AE310" s="63"/>
      <c r="AF310" s="63"/>
    </row>
    <row r="311" spans="1:32" ht="15.75">
      <c r="A311" s="60" t="s">
        <v>3362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277"/>
      <c r="W311" s="277"/>
      <c r="X311" s="63"/>
      <c r="Z311" s="63"/>
      <c r="AB311" s="63"/>
      <c r="AC311" s="63"/>
      <c r="AD311" s="345"/>
      <c r="AE311" s="63"/>
      <c r="AF311" s="63"/>
    </row>
    <row r="312" spans="1:32" ht="15.75">
      <c r="A312" s="60" t="s">
        <v>2006</v>
      </c>
      <c r="B312" s="3"/>
      <c r="C312" s="3"/>
      <c r="D312" s="33">
        <f>SUM(E312:DZ312)</f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277"/>
      <c r="W312" s="277"/>
      <c r="X312" s="63"/>
      <c r="Z312" s="6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4142</v>
      </c>
      <c r="F316" s="110" t="s">
        <v>4143</v>
      </c>
      <c r="G316" s="110" t="s">
        <v>4793</v>
      </c>
      <c r="H316" s="110" t="s">
        <v>4803</v>
      </c>
      <c r="I316" s="110" t="s">
        <v>4805</v>
      </c>
      <c r="J316" s="110" t="s">
        <v>5334</v>
      </c>
      <c r="K316" s="110" t="s">
        <v>5125</v>
      </c>
      <c r="L316" s="110" t="s">
        <v>5126</v>
      </c>
      <c r="M316" s="110" t="s">
        <v>5513</v>
      </c>
      <c r="N316" s="110" t="s">
        <v>5512</v>
      </c>
      <c r="O316" s="110" t="s">
        <v>5599</v>
      </c>
      <c r="P316" s="110" t="s">
        <v>5609</v>
      </c>
      <c r="Q316" s="110" t="s">
        <v>5129</v>
      </c>
      <c r="R316" s="110" t="s">
        <v>5661</v>
      </c>
      <c r="S316" s="110" t="s">
        <v>5440</v>
      </c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3374</v>
      </c>
      <c r="B317" s="3"/>
      <c r="C317" s="3"/>
      <c r="D317" s="33">
        <f t="shared" ref="D317:D348" si="9">SUM(E317:DZ317)</f>
        <v>1142.1000000000054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567">
        <v>132.69999999999999</v>
      </c>
      <c r="T317" s="63"/>
      <c r="U317" s="565"/>
      <c r="V317" s="565"/>
      <c r="W317" s="358"/>
      <c r="X317" s="566"/>
      <c r="Y317" s="565"/>
      <c r="AA317" s="225"/>
      <c r="AB317" s="225"/>
      <c r="AC317" s="63"/>
      <c r="AD317" s="345"/>
      <c r="AE317" s="63"/>
      <c r="AF317" s="63"/>
    </row>
    <row r="318" spans="1:32" ht="15.75">
      <c r="A318" s="60" t="s">
        <v>2008</v>
      </c>
      <c r="B318" s="3"/>
      <c r="C318" s="3"/>
      <c r="D318" s="33">
        <f t="shared" si="9"/>
        <v>997.09999999998786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567">
        <v>44.9</v>
      </c>
      <c r="T318" s="277"/>
      <c r="U318" s="568"/>
      <c r="V318" s="565"/>
      <c r="W318" s="345"/>
      <c r="X318" s="566"/>
      <c r="Y318" s="565"/>
      <c r="AA318" s="63"/>
      <c r="AB318" s="63"/>
      <c r="AC318" s="63"/>
      <c r="AD318" s="346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1107.849999999996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567">
        <v>45.5</v>
      </c>
      <c r="T319" s="225"/>
      <c r="U319" s="225"/>
      <c r="V319" s="565"/>
      <c r="W319" s="345"/>
      <c r="X319" s="566"/>
      <c r="Y319" s="565"/>
      <c r="AA319" s="277"/>
      <c r="AB319" s="277"/>
      <c r="AC319" s="63"/>
      <c r="AD319" s="345"/>
      <c r="AE319" s="63"/>
      <c r="AF319" s="63"/>
    </row>
    <row r="320" spans="1:32" ht="15.75">
      <c r="A320" s="60" t="s">
        <v>2001</v>
      </c>
      <c r="B320" s="3"/>
      <c r="C320" s="3"/>
      <c r="D320" s="33">
        <f t="shared" si="9"/>
        <v>811.90000000001089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567">
        <v>22.1</v>
      </c>
      <c r="T320" s="277"/>
      <c r="U320" s="568"/>
      <c r="V320" s="565"/>
      <c r="W320" s="345"/>
      <c r="X320" s="566"/>
      <c r="Y320" s="565"/>
      <c r="AA320" s="63"/>
      <c r="AB320" s="63"/>
      <c r="AC320" s="63"/>
      <c r="AD320" s="345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1117.0000000000032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567">
        <v>15.399999999999999</v>
      </c>
      <c r="T321" s="225"/>
      <c r="U321" s="225"/>
      <c r="V321" s="565"/>
      <c r="W321" s="345"/>
      <c r="X321" s="566"/>
      <c r="Y321" s="565"/>
      <c r="AA321" s="277"/>
      <c r="AB321" s="277"/>
      <c r="AC321" s="63"/>
      <c r="AD321" s="345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1327.899999999973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567">
        <v>158.69999999999999</v>
      </c>
      <c r="T322" s="225"/>
      <c r="U322" s="225"/>
      <c r="V322" s="565"/>
      <c r="W322" s="345"/>
      <c r="X322" s="566"/>
      <c r="Y322" s="565"/>
      <c r="AA322" s="63"/>
      <c r="AB322" s="63"/>
      <c r="AC322" s="63"/>
      <c r="AD322" s="345"/>
      <c r="AE322" s="63"/>
      <c r="AF322" s="63"/>
    </row>
    <row r="323" spans="1:32" ht="15.75">
      <c r="A323" s="3" t="s">
        <v>3363</v>
      </c>
      <c r="B323" s="3"/>
      <c r="C323" s="3"/>
      <c r="D323" s="33">
        <f t="shared" si="9"/>
        <v>1446.1999999999857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567">
        <v>129.69999999999999</v>
      </c>
      <c r="T323" s="63"/>
      <c r="U323" s="565"/>
      <c r="V323" s="565"/>
      <c r="W323" s="358"/>
      <c r="X323" s="566"/>
      <c r="Y323" s="565"/>
      <c r="AA323" s="277"/>
      <c r="AB323" s="277"/>
      <c r="AC323" s="63"/>
      <c r="AD323" s="345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956.20000000002392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567">
        <v>96.899999999999991</v>
      </c>
      <c r="T324" s="277"/>
      <c r="U324" s="568"/>
      <c r="V324" s="565"/>
      <c r="W324" s="345"/>
      <c r="X324" s="566"/>
      <c r="Y324" s="565"/>
      <c r="AA324" s="277"/>
      <c r="AB324" s="277"/>
      <c r="AC324" s="63"/>
      <c r="AD324" s="345"/>
      <c r="AE324" s="63"/>
      <c r="AF324" s="63"/>
    </row>
    <row r="325" spans="1:32" ht="15.75">
      <c r="A325" s="60" t="s">
        <v>2021</v>
      </c>
      <c r="B325" s="3"/>
      <c r="C325" s="3"/>
      <c r="D325" s="33">
        <f t="shared" si="9"/>
        <v>1340.6999999999948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567">
        <v>98.4</v>
      </c>
      <c r="T325" s="277"/>
      <c r="U325" s="568"/>
      <c r="V325" s="565"/>
      <c r="W325" s="345"/>
      <c r="X325" s="566"/>
      <c r="Y325" s="565"/>
      <c r="AA325" s="277"/>
      <c r="AB325" s="277"/>
      <c r="AC325" s="63"/>
      <c r="AD325" s="345"/>
      <c r="AE325" s="63"/>
      <c r="AF325" s="63"/>
    </row>
    <row r="326" spans="1:32" ht="15.75">
      <c r="A326" s="3" t="s">
        <v>3382</v>
      </c>
      <c r="B326" s="3"/>
      <c r="C326" s="3"/>
      <c r="D326" s="33">
        <f t="shared" si="9"/>
        <v>1539.9999999999907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567">
        <v>157.99999999999997</v>
      </c>
      <c r="T326" s="63"/>
      <c r="U326" s="565"/>
      <c r="V326" s="565"/>
      <c r="W326" s="358"/>
      <c r="X326" s="566"/>
      <c r="Y326" s="565"/>
      <c r="AA326" s="63"/>
      <c r="AB326" s="63"/>
      <c r="AC326" s="63"/>
      <c r="AD326" s="345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1453.8000000000375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567">
        <v>51.5</v>
      </c>
      <c r="T327" s="225"/>
      <c r="U327" s="225"/>
      <c r="V327" s="565"/>
      <c r="W327" s="345"/>
      <c r="X327" s="566"/>
      <c r="Y327" s="565"/>
      <c r="AA327" s="63"/>
      <c r="AB327" s="63"/>
      <c r="AC327" s="63"/>
      <c r="AD327" s="345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1092.1000000000095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567">
        <v>92.6</v>
      </c>
      <c r="T328" s="63"/>
      <c r="U328" s="565"/>
      <c r="V328" s="565"/>
      <c r="W328" s="345"/>
      <c r="X328" s="566"/>
      <c r="Y328" s="565"/>
      <c r="AA328" s="225"/>
      <c r="AB328" s="225"/>
      <c r="AC328" s="63"/>
      <c r="AD328" s="345"/>
      <c r="AE328" s="63"/>
      <c r="AF328" s="63"/>
    </row>
    <row r="329" spans="1:32" ht="15.75">
      <c r="A329" s="60" t="s">
        <v>2051</v>
      </c>
      <c r="B329" s="3"/>
      <c r="C329" s="3"/>
      <c r="D329" s="33">
        <f t="shared" si="9"/>
        <v>1037.4999999999993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567">
        <v>59.5</v>
      </c>
      <c r="T329" s="277"/>
      <c r="U329" s="568"/>
      <c r="V329" s="565"/>
      <c r="W329" s="345"/>
      <c r="X329" s="566"/>
      <c r="Y329" s="565"/>
      <c r="AA329" s="63"/>
      <c r="AB329" s="63"/>
      <c r="AC329" s="63"/>
      <c r="AD329" s="345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626.00000000000398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567">
        <v>61.3</v>
      </c>
      <c r="T330" s="63"/>
      <c r="U330" s="565"/>
      <c r="V330" s="565"/>
      <c r="W330" s="345"/>
      <c r="X330" s="566"/>
      <c r="Y330" s="565"/>
      <c r="AA330" s="277"/>
      <c r="AB330" s="277"/>
      <c r="AC330" s="63"/>
      <c r="AD330" s="345"/>
      <c r="AE330" s="63"/>
      <c r="AF330" s="63"/>
    </row>
    <row r="331" spans="1:32" ht="15.75">
      <c r="A331" s="60" t="s">
        <v>2004</v>
      </c>
      <c r="B331" s="3"/>
      <c r="C331" s="3"/>
      <c r="D331" s="33">
        <f t="shared" si="9"/>
        <v>1413.600000000002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567">
        <v>23.300000000000004</v>
      </c>
      <c r="T331" s="277"/>
      <c r="U331" s="568"/>
      <c r="V331" s="565"/>
      <c r="W331" s="345"/>
      <c r="X331" s="566"/>
      <c r="Y331" s="565"/>
      <c r="AA331" s="63"/>
      <c r="AB331" s="63"/>
      <c r="AC331" s="63"/>
      <c r="AD331" s="345"/>
      <c r="AE331" s="63"/>
      <c r="AF331" s="63"/>
    </row>
    <row r="332" spans="1:32" ht="15.75">
      <c r="A332" s="3" t="s">
        <v>3364</v>
      </c>
      <c r="B332" s="3"/>
      <c r="C332" s="3"/>
      <c r="D332" s="33">
        <f t="shared" si="9"/>
        <v>1022.0000000000102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567">
        <v>10</v>
      </c>
      <c r="T332" s="63"/>
      <c r="U332" s="565"/>
      <c r="V332" s="565"/>
      <c r="W332" s="358"/>
      <c r="X332" s="566"/>
      <c r="Y332" s="565"/>
      <c r="AA332" s="28"/>
      <c r="AB332" s="28"/>
      <c r="AC332" s="63"/>
      <c r="AD332" s="346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1150.0999999999974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567">
        <v>81.899999999999991</v>
      </c>
      <c r="T333" s="63"/>
      <c r="U333" s="565"/>
      <c r="V333" s="565"/>
      <c r="W333" s="345"/>
      <c r="X333" s="566"/>
      <c r="Y333" s="565"/>
      <c r="AA333" s="63"/>
      <c r="AB333" s="63"/>
      <c r="AC333" s="63"/>
      <c r="AD333" s="345"/>
      <c r="AE333" s="63"/>
      <c r="AF333" s="63"/>
    </row>
    <row r="334" spans="1:32" ht="15.75">
      <c r="A334" s="60" t="s">
        <v>2022</v>
      </c>
      <c r="B334" s="3"/>
      <c r="C334" s="3"/>
      <c r="D334" s="33">
        <f t="shared" si="9"/>
        <v>731.80000000000598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567">
        <v>31.1</v>
      </c>
      <c r="T334" s="277"/>
      <c r="U334" s="568"/>
      <c r="V334" s="565"/>
      <c r="W334" s="345"/>
      <c r="X334" s="566"/>
      <c r="Y334" s="565"/>
      <c r="AA334" s="277"/>
      <c r="AB334" s="277"/>
      <c r="AC334" s="63"/>
      <c r="AD334" s="346"/>
      <c r="AE334" s="63"/>
      <c r="AF334" s="63"/>
    </row>
    <row r="335" spans="1:32" ht="15.75">
      <c r="A335" s="3" t="s">
        <v>3367</v>
      </c>
      <c r="B335" s="3"/>
      <c r="C335" s="3"/>
      <c r="D335" s="33">
        <f t="shared" si="9"/>
        <v>970.70000000000027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567">
        <v>120.80000000000001</v>
      </c>
      <c r="T335" s="63"/>
      <c r="U335" s="565"/>
      <c r="V335" s="565"/>
      <c r="W335" s="358"/>
      <c r="X335" s="566"/>
      <c r="Y335" s="565"/>
      <c r="AA335" s="277"/>
      <c r="AB335" s="277"/>
      <c r="AC335" s="63"/>
      <c r="AD335" s="346"/>
      <c r="AE335" s="63"/>
      <c r="AF335" s="63"/>
    </row>
    <row r="336" spans="1:32" ht="15.75">
      <c r="A336" s="3" t="s">
        <v>3381</v>
      </c>
      <c r="B336" s="3"/>
      <c r="C336" s="3"/>
      <c r="D336" s="33">
        <f t="shared" si="9"/>
        <v>1252.5000000000114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567">
        <v>31.1</v>
      </c>
      <c r="T336" s="63"/>
      <c r="U336" s="565"/>
      <c r="V336" s="565"/>
      <c r="W336" s="358"/>
      <c r="X336" s="566"/>
      <c r="Y336" s="565"/>
      <c r="AA336" s="225"/>
      <c r="AB336" s="225"/>
      <c r="AC336" s="63"/>
      <c r="AD336" s="346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1570.7999999999952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567">
        <v>121.19999999999999</v>
      </c>
      <c r="T337" s="277"/>
      <c r="U337" s="568"/>
      <c r="V337" s="565"/>
      <c r="W337" s="346"/>
      <c r="X337" s="566"/>
      <c r="Y337" s="565"/>
      <c r="AA337" s="63"/>
      <c r="AB337" s="63"/>
      <c r="AC337" s="63"/>
      <c r="AD337" s="346"/>
      <c r="AE337" s="63"/>
      <c r="AF337" s="63"/>
    </row>
    <row r="338" spans="1:32" ht="15.75">
      <c r="A338" s="60" t="s">
        <v>2016</v>
      </c>
      <c r="B338" s="3"/>
      <c r="C338" s="3"/>
      <c r="D338" s="33">
        <f t="shared" si="9"/>
        <v>1807.99999999999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567">
        <v>63</v>
      </c>
      <c r="T338" s="277"/>
      <c r="U338" s="568"/>
      <c r="V338" s="565"/>
      <c r="W338" s="345"/>
      <c r="X338" s="566"/>
      <c r="Y338" s="565"/>
      <c r="AA338" s="63"/>
      <c r="AB338" s="63"/>
      <c r="AC338" s="63"/>
      <c r="AD338" s="345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1305.5000000000123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567">
        <v>16.900000000000002</v>
      </c>
      <c r="T339" s="277"/>
      <c r="U339" s="568"/>
      <c r="V339" s="565"/>
      <c r="W339" s="345"/>
      <c r="X339" s="566"/>
      <c r="Y339" s="565"/>
      <c r="AA339" s="277"/>
      <c r="AB339" s="277"/>
      <c r="AC339" s="63"/>
      <c r="AD339" s="345"/>
      <c r="AE339" s="63"/>
      <c r="AF339" s="63"/>
    </row>
    <row r="340" spans="1:32" ht="15.75">
      <c r="A340" s="3" t="s">
        <v>3365</v>
      </c>
      <c r="B340" s="3"/>
      <c r="C340" s="3"/>
      <c r="D340" s="33">
        <f t="shared" si="9"/>
        <v>806.54999999998813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567">
        <v>6</v>
      </c>
      <c r="T340" s="63"/>
      <c r="U340" s="565"/>
      <c r="V340" s="565"/>
      <c r="W340" s="358"/>
      <c r="X340" s="566"/>
      <c r="Y340" s="565"/>
      <c r="AA340" s="277"/>
      <c r="AB340" s="277"/>
      <c r="AC340" s="63"/>
      <c r="AD340" s="346"/>
      <c r="AE340" s="63"/>
      <c r="AF340" s="63"/>
    </row>
    <row r="341" spans="1:32" ht="15.75">
      <c r="A341" s="60" t="s">
        <v>2023</v>
      </c>
      <c r="B341" s="3"/>
      <c r="C341" s="3"/>
      <c r="D341" s="33">
        <f t="shared" si="9"/>
        <v>755.19999999999027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567">
        <v>31.1</v>
      </c>
      <c r="T341" s="277"/>
      <c r="U341" s="568"/>
      <c r="V341" s="565"/>
      <c r="W341" s="345"/>
      <c r="X341" s="566"/>
      <c r="Y341" s="565"/>
      <c r="AA341" s="225"/>
      <c r="AB341" s="225"/>
      <c r="AC341" s="63"/>
      <c r="AD341" s="345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1182.7000000000176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567">
        <v>43.400000000000006</v>
      </c>
      <c r="T342" s="225"/>
      <c r="U342" s="225"/>
      <c r="V342" s="565"/>
      <c r="W342" s="345"/>
      <c r="X342" s="566"/>
      <c r="Y342" s="565"/>
      <c r="AA342" s="225"/>
      <c r="AB342" s="225"/>
      <c r="AC342" s="63"/>
      <c r="AD342" s="345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1010.9000000000012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567">
        <v>0</v>
      </c>
      <c r="T343" s="63"/>
      <c r="U343" s="565"/>
      <c r="V343" s="565"/>
      <c r="W343" s="345"/>
      <c r="X343" s="566"/>
      <c r="Y343" s="565"/>
      <c r="AA343" s="225"/>
      <c r="AB343" s="225"/>
      <c r="AC343" s="63"/>
      <c r="AD343" s="345"/>
      <c r="AE343" s="63"/>
      <c r="AF343" s="63"/>
    </row>
    <row r="344" spans="1:32" ht="15.75">
      <c r="A344" s="60" t="s">
        <v>2009</v>
      </c>
      <c r="B344" s="3"/>
      <c r="C344" s="3"/>
      <c r="D344" s="33">
        <f t="shared" si="9"/>
        <v>969.00000000000546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567">
        <v>58.4</v>
      </c>
      <c r="T344" s="277"/>
      <c r="U344" s="568"/>
      <c r="V344" s="565"/>
      <c r="W344" s="345"/>
      <c r="X344" s="566"/>
      <c r="Y344" s="565"/>
      <c r="AA344" s="277"/>
      <c r="AB344" s="277"/>
      <c r="AC344" s="63"/>
      <c r="AD344" s="346"/>
      <c r="AE344" s="63"/>
      <c r="AF344" s="63"/>
    </row>
    <row r="345" spans="1:32" ht="15.75">
      <c r="A345" s="3" t="s">
        <v>3375</v>
      </c>
      <c r="B345" s="3"/>
      <c r="C345" s="3"/>
      <c r="D345" s="33">
        <f t="shared" si="9"/>
        <v>1161.6000000000151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567">
        <v>65</v>
      </c>
      <c r="T345" s="63"/>
      <c r="U345" s="565"/>
      <c r="V345" s="565"/>
      <c r="W345" s="358"/>
      <c r="X345" s="566"/>
      <c r="Y345" s="565"/>
      <c r="AA345" s="63"/>
      <c r="AB345" s="63"/>
      <c r="AC345" s="63"/>
      <c r="AD345" s="345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1391.2999999999968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567">
        <v>44.5</v>
      </c>
      <c r="T346" s="277"/>
      <c r="U346" s="568"/>
      <c r="V346" s="565"/>
      <c r="W346" s="346"/>
      <c r="X346" s="566"/>
      <c r="Y346" s="565"/>
      <c r="AA346" s="277"/>
      <c r="AB346" s="277"/>
      <c r="AC346" s="63"/>
      <c r="AD346" s="345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1188.5000000000164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567">
        <v>16.5</v>
      </c>
      <c r="T347" s="277"/>
      <c r="U347" s="568"/>
      <c r="V347" s="565"/>
      <c r="W347" s="346"/>
      <c r="X347" s="566"/>
      <c r="Y347" s="565"/>
      <c r="AA347" s="63"/>
      <c r="AB347" s="63"/>
      <c r="AC347" s="63"/>
      <c r="AD347" s="346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1033.8000000000043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567">
        <v>73.099999999999994</v>
      </c>
      <c r="T348" s="63"/>
      <c r="U348" s="565"/>
      <c r="V348" s="565"/>
      <c r="W348" s="345"/>
      <c r="X348" s="566"/>
      <c r="Y348" s="565"/>
      <c r="AA348" s="63"/>
      <c r="AB348" s="63"/>
      <c r="AC348" s="63"/>
      <c r="AD348" s="345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1420.4999999999957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567">
        <v>28.799999999999997</v>
      </c>
      <c r="T349" s="277"/>
      <c r="U349" s="568"/>
      <c r="V349" s="565"/>
      <c r="W349" s="345"/>
      <c r="X349" s="566"/>
      <c r="Y349" s="565"/>
      <c r="AA349" s="63"/>
      <c r="AB349" s="63"/>
      <c r="AC349" s="63"/>
      <c r="AD349" s="345"/>
      <c r="AE349" s="63"/>
      <c r="AF349" s="63"/>
    </row>
    <row r="350" spans="1:32" ht="15.75">
      <c r="A350" s="3" t="s">
        <v>3390</v>
      </c>
      <c r="B350" s="3"/>
      <c r="C350" s="3"/>
      <c r="D350" s="33">
        <f t="shared" si="10"/>
        <v>1356.8000000000015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567">
        <v>95.3</v>
      </c>
      <c r="T350" s="63"/>
      <c r="U350" s="565"/>
      <c r="V350" s="565"/>
      <c r="W350" s="358"/>
      <c r="X350" s="566"/>
      <c r="Y350" s="565"/>
      <c r="AA350" s="28"/>
      <c r="AB350" s="28"/>
      <c r="AC350" s="63"/>
      <c r="AD350" s="345"/>
      <c r="AE350" s="63"/>
      <c r="AF350" s="63"/>
    </row>
    <row r="351" spans="1:32" ht="15.75">
      <c r="A351" s="60" t="s">
        <v>2005</v>
      </c>
      <c r="B351" s="3"/>
      <c r="C351" s="3"/>
      <c r="D351" s="33">
        <f t="shared" si="10"/>
        <v>956.399999999996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567">
        <v>72</v>
      </c>
      <c r="T351" s="277"/>
      <c r="U351" s="568"/>
      <c r="V351" s="565"/>
      <c r="W351" s="346"/>
      <c r="X351" s="566"/>
      <c r="Y351" s="565"/>
      <c r="AA351" s="63"/>
      <c r="AB351" s="63"/>
      <c r="AC351" s="63"/>
      <c r="AD351" s="345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1262.0000000000045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567">
        <v>14.3</v>
      </c>
      <c r="T352" s="277"/>
      <c r="U352" s="568"/>
      <c r="V352" s="565"/>
      <c r="W352" s="345"/>
      <c r="X352" s="566"/>
      <c r="Y352" s="565"/>
      <c r="AA352" s="225"/>
      <c r="AB352" s="225"/>
      <c r="AC352" s="63"/>
      <c r="AD352" s="345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1378.6000000000022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567">
        <v>47.1</v>
      </c>
      <c r="T353" s="63"/>
      <c r="U353" s="565"/>
      <c r="V353" s="565"/>
      <c r="W353" s="345"/>
      <c r="X353" s="566"/>
      <c r="Y353" s="565"/>
      <c r="AA353" s="63"/>
      <c r="AB353" s="63"/>
      <c r="AC353" s="63"/>
      <c r="AD353" s="345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1250.3000000000177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567">
        <v>34.799999999999997</v>
      </c>
      <c r="T354" s="63"/>
      <c r="U354" s="565"/>
      <c r="V354" s="565"/>
      <c r="W354" s="345"/>
      <c r="X354" s="566"/>
      <c r="Y354" s="565"/>
      <c r="AA354" s="277"/>
      <c r="AB354" s="277"/>
      <c r="AC354" s="63"/>
      <c r="AD354" s="346"/>
      <c r="AE354" s="63"/>
      <c r="AF354" s="63"/>
    </row>
    <row r="355" spans="1:32" ht="15.75">
      <c r="A355" s="3" t="s">
        <v>3369</v>
      </c>
      <c r="B355" s="3"/>
      <c r="C355" s="3"/>
      <c r="D355" s="33">
        <f t="shared" si="10"/>
        <v>794.10000000001742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567">
        <v>89.699999999999989</v>
      </c>
      <c r="T355" s="63"/>
      <c r="U355" s="565"/>
      <c r="V355" s="565"/>
      <c r="W355" s="358"/>
      <c r="X355" s="566"/>
      <c r="Y355" s="565"/>
      <c r="AA355" s="63"/>
      <c r="AB355" s="63"/>
      <c r="AC355" s="63"/>
      <c r="AD355" s="345"/>
      <c r="AE355" s="63"/>
      <c r="AF355" s="63"/>
    </row>
    <row r="356" spans="1:32" ht="15.75">
      <c r="A356" s="3" t="s">
        <v>3394</v>
      </c>
      <c r="B356" s="3"/>
      <c r="C356" s="3"/>
      <c r="D356" s="33">
        <f t="shared" si="10"/>
        <v>1345.4999999999864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567">
        <v>105.3</v>
      </c>
      <c r="T356" s="63"/>
      <c r="U356" s="565"/>
      <c r="V356" s="565"/>
      <c r="W356" s="358"/>
      <c r="X356" s="566"/>
      <c r="Y356" s="565"/>
      <c r="AA356" s="63"/>
      <c r="AB356" s="63"/>
      <c r="AC356" s="63"/>
      <c r="AD356" s="346"/>
      <c r="AE356" s="63"/>
      <c r="AF356" s="63"/>
    </row>
    <row r="357" spans="1:32" ht="15.75">
      <c r="A357" s="3" t="s">
        <v>3372</v>
      </c>
      <c r="B357" s="3"/>
      <c r="C357" s="3"/>
      <c r="D357" s="33">
        <f t="shared" si="10"/>
        <v>971.10000000000844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567">
        <v>42.5</v>
      </c>
      <c r="T357" s="63"/>
      <c r="U357" s="565"/>
      <c r="V357" s="565"/>
      <c r="W357" s="358"/>
      <c r="X357" s="566"/>
      <c r="Y357" s="565"/>
      <c r="AA357" s="277"/>
      <c r="AB357" s="277"/>
      <c r="AC357" s="63"/>
      <c r="AD357" s="346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1185.80000000001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567">
        <v>38.6</v>
      </c>
      <c r="T358" s="225"/>
      <c r="U358" s="225"/>
      <c r="V358" s="565"/>
      <c r="W358" s="345"/>
      <c r="X358" s="566"/>
      <c r="Y358" s="565"/>
      <c r="AA358" s="277"/>
      <c r="AB358" s="277"/>
      <c r="AC358" s="63"/>
      <c r="AD358" s="345"/>
      <c r="AE358" s="63"/>
      <c r="AF358" s="63"/>
    </row>
    <row r="359" spans="1:32" ht="15.75">
      <c r="A359" s="3" t="s">
        <v>3368</v>
      </c>
      <c r="B359" s="3"/>
      <c r="C359" s="3"/>
      <c r="D359" s="33">
        <f t="shared" si="10"/>
        <v>1161.3000000000238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567">
        <v>154.9</v>
      </c>
      <c r="T359" s="63"/>
      <c r="U359" s="565"/>
      <c r="V359" s="565"/>
      <c r="W359" s="358"/>
      <c r="X359" s="566"/>
      <c r="Y359" s="565"/>
      <c r="AA359" s="63"/>
      <c r="AB359" s="63"/>
      <c r="AC359" s="63"/>
      <c r="AD359" s="346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1257.9000000000131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567">
        <v>86.800000000000011</v>
      </c>
      <c r="T360" s="277"/>
      <c r="U360" s="568"/>
      <c r="V360" s="565"/>
      <c r="W360" s="345"/>
      <c r="X360" s="566"/>
      <c r="Y360" s="565"/>
      <c r="AA360" s="277"/>
      <c r="AB360" s="277"/>
      <c r="AC360" s="63"/>
      <c r="AD360" s="346"/>
      <c r="AE360" s="63"/>
      <c r="AF360" s="63"/>
    </row>
    <row r="361" spans="1:32" ht="15.75">
      <c r="A361" s="60" t="s">
        <v>4493</v>
      </c>
      <c r="B361" s="3"/>
      <c r="C361" s="3"/>
      <c r="D361" s="33">
        <f t="shared" si="10"/>
        <v>1373.6999999999923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567">
        <v>58.8</v>
      </c>
      <c r="T361" s="277"/>
      <c r="U361" s="568"/>
      <c r="V361" s="565"/>
      <c r="W361" s="345"/>
      <c r="X361" s="566"/>
      <c r="Y361" s="565"/>
      <c r="AA361" s="277"/>
      <c r="AB361" s="277"/>
      <c r="AC361" s="63"/>
      <c r="AD361" s="345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928.89999999999236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567">
        <v>82.8</v>
      </c>
      <c r="T362" s="63"/>
      <c r="U362" s="565"/>
      <c r="V362" s="565"/>
      <c r="W362" s="345"/>
      <c r="X362" s="566"/>
      <c r="Y362" s="565"/>
      <c r="AA362" s="277"/>
      <c r="AB362" s="277"/>
      <c r="AC362" s="63"/>
      <c r="AD362" s="345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1592.1999999999971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567">
        <v>121.6</v>
      </c>
      <c r="T363" s="63"/>
      <c r="U363" s="565"/>
      <c r="V363" s="565"/>
      <c r="W363" s="345"/>
      <c r="X363" s="566"/>
      <c r="Y363" s="565"/>
      <c r="AA363" s="63"/>
      <c r="AB363" s="63"/>
      <c r="AC363" s="63"/>
      <c r="AD363" s="345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1368.0999999999829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567">
        <v>23.700000000000003</v>
      </c>
      <c r="T364" s="63"/>
      <c r="U364" s="565"/>
      <c r="V364" s="565"/>
      <c r="W364" s="345"/>
      <c r="X364" s="566"/>
      <c r="Y364" s="565"/>
      <c r="AA364" s="63"/>
      <c r="AB364" s="63"/>
      <c r="AC364" s="63"/>
      <c r="AD364" s="345"/>
      <c r="AE364" s="63"/>
      <c r="AF364" s="63"/>
    </row>
    <row r="365" spans="1:32" ht="15.75">
      <c r="A365" s="60" t="s">
        <v>3361</v>
      </c>
      <c r="B365" s="3"/>
      <c r="C365" s="3"/>
      <c r="D365" s="33">
        <f t="shared" si="10"/>
        <v>1017.8000000000146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567">
        <v>16.900000000000002</v>
      </c>
      <c r="T365" s="277"/>
      <c r="U365" s="568"/>
      <c r="V365" s="565"/>
      <c r="W365" s="346"/>
      <c r="X365" s="566"/>
      <c r="Y365" s="565"/>
      <c r="AA365" s="63"/>
      <c r="AB365" s="63"/>
      <c r="AC365" s="63"/>
      <c r="AD365" s="346"/>
      <c r="AE365" s="63"/>
      <c r="AF365" s="63"/>
    </row>
    <row r="366" spans="1:32" ht="15.75">
      <c r="A366" s="60" t="s">
        <v>2024</v>
      </c>
      <c r="B366" s="3"/>
      <c r="C366" s="3"/>
      <c r="D366" s="33">
        <f t="shared" si="10"/>
        <v>937.50000000000216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567">
        <v>22.5</v>
      </c>
      <c r="T366" s="277"/>
      <c r="U366" s="568"/>
      <c r="V366" s="565"/>
      <c r="W366" s="345"/>
      <c r="X366" s="566"/>
      <c r="Y366" s="565"/>
      <c r="AA366" s="277"/>
      <c r="AB366" s="277"/>
      <c r="AC366" s="63"/>
      <c r="AD366" s="345"/>
      <c r="AE366" s="63"/>
      <c r="AF366" s="63"/>
    </row>
    <row r="367" spans="1:32" ht="15.75">
      <c r="A367" s="3" t="s">
        <v>3371</v>
      </c>
      <c r="B367" s="3"/>
      <c r="C367" s="3"/>
      <c r="D367" s="33">
        <f t="shared" si="10"/>
        <v>1419.4000000000167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567">
        <v>61.3</v>
      </c>
      <c r="T367" s="63"/>
      <c r="U367" s="565"/>
      <c r="V367" s="565"/>
      <c r="W367" s="358"/>
      <c r="X367" s="566"/>
      <c r="Y367" s="565"/>
      <c r="AA367" s="277"/>
      <c r="AB367" s="277"/>
      <c r="AC367" s="63"/>
      <c r="AD367" s="345"/>
      <c r="AE367" s="63"/>
      <c r="AF367" s="63"/>
    </row>
    <row r="368" spans="1:32" ht="15.75">
      <c r="A368" s="60" t="s">
        <v>2025</v>
      </c>
      <c r="B368" s="3"/>
      <c r="C368" s="3"/>
      <c r="D368" s="33">
        <f t="shared" si="10"/>
        <v>1391.1999999999916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567">
        <v>142</v>
      </c>
      <c r="T368" s="277"/>
      <c r="U368" s="568"/>
      <c r="V368" s="565"/>
      <c r="W368" s="345"/>
      <c r="X368" s="566"/>
      <c r="Y368" s="565"/>
      <c r="AA368" s="28"/>
      <c r="AB368" s="28"/>
      <c r="AC368" s="63"/>
      <c r="AD368" s="345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1145.2999999999843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567">
        <v>135.10000000000002</v>
      </c>
      <c r="T369" s="225"/>
      <c r="U369" s="225"/>
      <c r="V369" s="565"/>
      <c r="W369" s="345"/>
      <c r="X369" s="566"/>
      <c r="Y369" s="565"/>
      <c r="AA369" s="225"/>
      <c r="AB369" s="225"/>
      <c r="AC369" s="63"/>
      <c r="AD369" s="345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1218.899999999999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567">
        <v>37.799999999999997</v>
      </c>
      <c r="T370" s="63"/>
      <c r="U370" s="565"/>
      <c r="V370" s="565"/>
      <c r="W370" s="345"/>
      <c r="X370" s="566"/>
      <c r="Y370" s="565"/>
      <c r="AA370" s="277"/>
      <c r="AB370" s="277"/>
      <c r="AC370" s="63"/>
      <c r="AD370" s="345"/>
      <c r="AE370" s="63"/>
      <c r="AF370" s="63"/>
    </row>
    <row r="371" spans="1:32" ht="15.75">
      <c r="A371" s="3" t="s">
        <v>3370</v>
      </c>
      <c r="B371" s="3"/>
      <c r="C371" s="3"/>
      <c r="D371" s="33">
        <f t="shared" si="10"/>
        <v>1104.3999999999965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567">
        <v>57.300000000000004</v>
      </c>
      <c r="T371" s="63"/>
      <c r="U371" s="565"/>
      <c r="V371" s="565"/>
      <c r="W371" s="358"/>
      <c r="X371" s="566"/>
      <c r="Y371" s="565"/>
      <c r="AA371" s="277"/>
      <c r="AB371" s="277"/>
      <c r="AC371" s="63"/>
      <c r="AD371" s="345"/>
      <c r="AE371" s="63"/>
      <c r="AF371" s="63"/>
    </row>
    <row r="372" spans="1:32" ht="15.75">
      <c r="A372" s="3" t="s">
        <v>3377</v>
      </c>
      <c r="B372" s="3"/>
      <c r="C372" s="3"/>
      <c r="D372" s="33">
        <f t="shared" si="10"/>
        <v>1144.9499999999664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567">
        <v>109.2</v>
      </c>
      <c r="T372" s="63"/>
      <c r="U372" s="565"/>
      <c r="V372" s="565"/>
      <c r="W372" s="358"/>
      <c r="X372" s="566"/>
      <c r="Y372" s="565"/>
      <c r="AA372" s="28"/>
      <c r="AB372" s="28"/>
      <c r="AC372" s="63"/>
      <c r="AD372" s="345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1484.5000000000105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567">
        <v>35</v>
      </c>
      <c r="T373" s="63"/>
      <c r="U373" s="565"/>
      <c r="V373" s="565"/>
      <c r="W373" s="345"/>
      <c r="X373" s="566"/>
      <c r="Y373" s="565"/>
      <c r="AA373" s="225"/>
      <c r="AB373" s="225"/>
      <c r="AC373" s="63"/>
      <c r="AD373" s="345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928.99999999999443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567">
        <v>0</v>
      </c>
      <c r="T374" s="277"/>
      <c r="U374" s="568"/>
      <c r="V374" s="565"/>
      <c r="W374" s="345"/>
      <c r="X374" s="566"/>
      <c r="Y374" s="565"/>
      <c r="AA374" s="63"/>
      <c r="AB374" s="63"/>
      <c r="AC374" s="63"/>
      <c r="AD374" s="345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1590.199999999993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567">
        <v>37.4</v>
      </c>
      <c r="T375" s="63"/>
      <c r="U375" s="565"/>
      <c r="V375" s="565"/>
      <c r="W375" s="345"/>
      <c r="X375" s="566"/>
      <c r="Y375" s="565"/>
      <c r="AA375" s="63"/>
      <c r="AB375" s="63"/>
      <c r="AC375" s="63"/>
      <c r="AD375" s="345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1407.000000000002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567">
        <v>127.2</v>
      </c>
      <c r="T376" s="225"/>
      <c r="U376" s="225"/>
      <c r="V376" s="565"/>
      <c r="W376" s="345"/>
      <c r="X376" s="566"/>
      <c r="Y376" s="565"/>
      <c r="AA376" s="277"/>
      <c r="AB376" s="277"/>
      <c r="AC376" s="63"/>
      <c r="AD376" s="345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1358.7999999999975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567">
        <v>60.8</v>
      </c>
      <c r="T377" s="225"/>
      <c r="U377" s="225"/>
      <c r="V377" s="565"/>
      <c r="W377" s="346"/>
      <c r="X377" s="566"/>
      <c r="Y377" s="565"/>
      <c r="AA377" s="82"/>
      <c r="AB377" s="3"/>
      <c r="AC377" s="79"/>
      <c r="AD377" s="137"/>
    </row>
    <row r="378" spans="1:32" ht="15.75">
      <c r="A378" s="3" t="s">
        <v>3366</v>
      </c>
      <c r="B378" s="3"/>
      <c r="C378" s="3"/>
      <c r="D378" s="33">
        <f t="shared" si="10"/>
        <v>1064.3999999999842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567">
        <v>71.8</v>
      </c>
      <c r="T378" s="63"/>
      <c r="U378" s="565"/>
      <c r="V378" s="565"/>
      <c r="W378" s="358"/>
      <c r="X378" s="566"/>
      <c r="Y378" s="565"/>
    </row>
    <row r="379" spans="1:32" ht="15.75">
      <c r="A379" s="3" t="s">
        <v>746</v>
      </c>
      <c r="B379" s="3"/>
      <c r="C379" s="3"/>
      <c r="D379" s="33">
        <f t="shared" si="10"/>
        <v>1689.1999999999982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567">
        <v>101.79999999999998</v>
      </c>
      <c r="T379" s="63"/>
      <c r="U379" s="565"/>
      <c r="V379" s="565"/>
      <c r="W379" s="345"/>
      <c r="X379" s="566"/>
      <c r="Y379" s="565"/>
    </row>
    <row r="380" spans="1:32" s="30" customFormat="1" ht="20.25">
      <c r="A380" s="60" t="s">
        <v>27</v>
      </c>
      <c r="B380" s="3"/>
      <c r="C380" s="3"/>
      <c r="D380" s="33">
        <f t="shared" si="10"/>
        <v>913.00000000001296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567">
        <v>66</v>
      </c>
      <c r="T380" s="277"/>
      <c r="U380" s="568"/>
      <c r="V380" s="565"/>
      <c r="W380" s="346"/>
      <c r="X380" s="566"/>
      <c r="Y380" s="565"/>
    </row>
    <row r="381" spans="1:32" ht="15.75">
      <c r="A381" s="3" t="s">
        <v>778</v>
      </c>
      <c r="B381" s="3"/>
      <c r="C381" s="3"/>
      <c r="D381" s="33">
        <f t="shared" ref="D381:D412" si="11">SUM(E381:DZ381)</f>
        <v>1379.2000000000073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567">
        <v>42.800000000000004</v>
      </c>
      <c r="T381" s="63"/>
      <c r="U381" s="565"/>
      <c r="V381" s="565"/>
      <c r="W381" s="346"/>
      <c r="X381" s="566"/>
      <c r="Y381" s="565"/>
      <c r="AA381" s="345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1271.4000000000146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567">
        <v>110.4</v>
      </c>
      <c r="T382" s="277"/>
      <c r="U382" s="568"/>
      <c r="V382" s="565"/>
      <c r="W382" s="345"/>
      <c r="X382" s="566"/>
      <c r="Y382" s="565"/>
      <c r="AA382" s="345"/>
      <c r="AB382" s="63"/>
      <c r="AC382" s="63"/>
    </row>
    <row r="383" spans="1:32" ht="15.75">
      <c r="A383" s="3" t="s">
        <v>3378</v>
      </c>
      <c r="B383" s="3"/>
      <c r="C383" s="3"/>
      <c r="D383" s="33">
        <f t="shared" si="11"/>
        <v>1019.600000000004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567">
        <v>62.2</v>
      </c>
      <c r="T383" s="63"/>
      <c r="U383" s="565"/>
      <c r="V383" s="565"/>
      <c r="W383" s="358"/>
      <c r="X383" s="566"/>
      <c r="Y383" s="565"/>
      <c r="AA383" s="346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1119.0000000000221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567">
        <v>2.2000000000000002</v>
      </c>
      <c r="T384" s="63"/>
      <c r="U384" s="565"/>
      <c r="V384" s="565"/>
      <c r="W384" s="346"/>
      <c r="X384" s="566"/>
      <c r="Y384" s="565"/>
      <c r="AA384" s="345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1079.0000000000266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567">
        <v>94.6</v>
      </c>
      <c r="T385" s="63"/>
      <c r="U385" s="565"/>
      <c r="V385" s="565"/>
      <c r="W385" s="345"/>
      <c r="X385" s="566"/>
      <c r="Y385" s="565"/>
      <c r="AA385" s="345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1264.8999999999951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567">
        <v>59.7</v>
      </c>
      <c r="T386" s="63"/>
      <c r="U386" s="565"/>
      <c r="V386" s="565"/>
      <c r="W386" s="345"/>
      <c r="X386" s="566"/>
      <c r="Y386" s="565"/>
      <c r="AA386" s="345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1069.1999999999773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567">
        <v>56.3</v>
      </c>
      <c r="T387" s="225"/>
      <c r="U387" s="225"/>
      <c r="V387" s="565"/>
      <c r="W387" s="345"/>
      <c r="X387" s="566"/>
      <c r="Y387" s="565"/>
      <c r="AA387" s="345"/>
      <c r="AB387" s="63"/>
      <c r="AC387" s="63"/>
    </row>
    <row r="388" spans="1:29" ht="15.75">
      <c r="A388" s="3" t="s">
        <v>3393</v>
      </c>
      <c r="B388" s="3"/>
      <c r="C388" s="3"/>
      <c r="D388" s="33">
        <f t="shared" si="11"/>
        <v>1197.0500000000097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567">
        <v>111.1</v>
      </c>
      <c r="T388" s="63"/>
      <c r="U388" s="565"/>
      <c r="V388" s="565"/>
      <c r="W388" s="358"/>
      <c r="X388" s="566"/>
      <c r="Y388" s="565"/>
      <c r="AA388" s="345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1123.8999999999921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567">
        <v>17.2</v>
      </c>
      <c r="T389" s="277"/>
      <c r="U389" s="568"/>
      <c r="V389" s="565"/>
      <c r="W389" s="345"/>
      <c r="X389" s="566"/>
      <c r="Y389" s="565"/>
      <c r="AA389" s="345"/>
      <c r="AB389" s="63"/>
      <c r="AC389" s="63"/>
    </row>
    <row r="390" spans="1:29" ht="15.75">
      <c r="A390" s="60" t="s">
        <v>2048</v>
      </c>
      <c r="B390" s="3"/>
      <c r="C390" s="3"/>
      <c r="D390" s="33">
        <f t="shared" si="11"/>
        <v>881.3999999999952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567">
        <v>6.6000000000000005</v>
      </c>
      <c r="T390" s="277"/>
      <c r="U390" s="568"/>
      <c r="V390" s="565"/>
      <c r="W390" s="345"/>
      <c r="X390" s="566"/>
      <c r="Y390" s="565"/>
      <c r="AA390" s="346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1321.7000000000089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567">
        <v>143.9</v>
      </c>
      <c r="T391" s="63"/>
      <c r="U391" s="565"/>
      <c r="V391" s="565"/>
      <c r="W391" s="345"/>
      <c r="X391" s="566"/>
      <c r="Y391" s="565"/>
      <c r="AA391" s="345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1461.3000000000027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567">
        <v>96</v>
      </c>
      <c r="T392" s="63"/>
      <c r="U392" s="565"/>
      <c r="V392" s="565"/>
      <c r="W392" s="345"/>
      <c r="X392" s="566"/>
      <c r="Y392" s="565"/>
      <c r="AA392" s="345"/>
      <c r="AB392" s="63"/>
      <c r="AC392" s="63"/>
    </row>
    <row r="393" spans="1:29" ht="15.75">
      <c r="A393" s="60" t="s">
        <v>2050</v>
      </c>
      <c r="B393" s="3"/>
      <c r="C393" s="3"/>
      <c r="D393" s="33">
        <f t="shared" si="11"/>
        <v>1263.200000000006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567">
        <v>23.2</v>
      </c>
      <c r="T393" s="277"/>
      <c r="U393" s="568"/>
      <c r="V393" s="565"/>
      <c r="W393" s="345"/>
      <c r="X393" s="566"/>
      <c r="Y393" s="565"/>
      <c r="AA393" s="345"/>
      <c r="AB393" s="63"/>
      <c r="AC393" s="63"/>
    </row>
    <row r="394" spans="1:29" ht="15.75">
      <c r="A394" s="60" t="s">
        <v>2155</v>
      </c>
      <c r="B394" s="3"/>
      <c r="C394" s="3"/>
      <c r="D394" s="33">
        <f t="shared" si="11"/>
        <v>971.69999999999004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567">
        <v>49.800000000000004</v>
      </c>
      <c r="T394" s="277"/>
      <c r="U394" s="568"/>
      <c r="V394" s="565"/>
      <c r="W394" s="345"/>
      <c r="X394" s="566"/>
      <c r="Y394" s="565"/>
      <c r="AA394" s="346"/>
      <c r="AB394" s="63"/>
      <c r="AC394" s="63"/>
    </row>
    <row r="395" spans="1:29" ht="15.75">
      <c r="A395" s="3" t="s">
        <v>3373</v>
      </c>
      <c r="B395" s="3"/>
      <c r="C395" s="3"/>
      <c r="D395" s="33">
        <f t="shared" si="11"/>
        <v>991.79999999999507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567">
        <v>164</v>
      </c>
      <c r="T395" s="63"/>
      <c r="U395" s="565"/>
      <c r="V395" s="565"/>
      <c r="W395" s="358"/>
      <c r="X395" s="566"/>
      <c r="Y395" s="565"/>
      <c r="AA395" s="345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1124.4500000000089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567">
        <v>40.6</v>
      </c>
      <c r="T396" s="63"/>
      <c r="U396" s="565"/>
      <c r="V396" s="565"/>
      <c r="W396" s="345"/>
      <c r="X396" s="566"/>
      <c r="Y396" s="565"/>
      <c r="AA396" s="346"/>
      <c r="AB396" s="63"/>
      <c r="AC396" s="63"/>
    </row>
    <row r="397" spans="1:29" ht="15.75">
      <c r="A397" s="3" t="s">
        <v>3376</v>
      </c>
      <c r="B397" s="3"/>
      <c r="C397" s="3"/>
      <c r="D397" s="33">
        <f t="shared" si="11"/>
        <v>1064.5000000000125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567">
        <v>79.2</v>
      </c>
      <c r="T397" s="63"/>
      <c r="U397" s="565"/>
      <c r="V397" s="565"/>
      <c r="W397" s="358"/>
      <c r="X397" s="566"/>
      <c r="Y397" s="565"/>
      <c r="AA397" s="345"/>
      <c r="AB397" s="63"/>
      <c r="AC397" s="63"/>
    </row>
    <row r="398" spans="1:29" ht="15.75">
      <c r="A398" s="60" t="s">
        <v>2000</v>
      </c>
      <c r="B398" s="3"/>
      <c r="C398" s="3"/>
      <c r="D398" s="33">
        <f t="shared" si="11"/>
        <v>1127.3999999999878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567">
        <v>19.8</v>
      </c>
      <c r="T398" s="277"/>
      <c r="U398" s="568"/>
      <c r="V398" s="565"/>
      <c r="W398" s="345"/>
      <c r="X398" s="566"/>
      <c r="Y398" s="565"/>
      <c r="AA398" s="345"/>
      <c r="AB398" s="63"/>
      <c r="AC398" s="63"/>
    </row>
    <row r="399" spans="1:29" ht="15.75">
      <c r="A399" s="3" t="s">
        <v>3395</v>
      </c>
      <c r="B399" s="3"/>
      <c r="C399" s="3"/>
      <c r="D399" s="33">
        <f t="shared" si="11"/>
        <v>1215.4999999999961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567">
        <v>13.700000000000001</v>
      </c>
      <c r="T399" s="63"/>
      <c r="U399" s="565"/>
      <c r="V399" s="565"/>
      <c r="W399" s="358"/>
      <c r="X399" s="566"/>
      <c r="Y399" s="565"/>
      <c r="AA399" s="345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1696.0999999999972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567">
        <v>112.19999999999999</v>
      </c>
      <c r="T400" s="277"/>
      <c r="U400" s="568"/>
      <c r="V400" s="565"/>
      <c r="W400" s="346"/>
      <c r="X400" s="566"/>
      <c r="Y400" s="565"/>
      <c r="AA400" s="346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1494.6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567">
        <v>42.7</v>
      </c>
      <c r="T401" s="63"/>
      <c r="U401" s="565"/>
      <c r="V401" s="565"/>
      <c r="W401" s="345"/>
      <c r="X401" s="566"/>
      <c r="Y401" s="565"/>
      <c r="AA401" s="345"/>
      <c r="AB401" s="63"/>
      <c r="AC401" s="63"/>
    </row>
    <row r="402" spans="1:29" ht="15.75">
      <c r="A402" s="3" t="s">
        <v>3379</v>
      </c>
      <c r="B402" s="3"/>
      <c r="C402" s="3"/>
      <c r="D402" s="33">
        <f t="shared" si="11"/>
        <v>773.64999999999407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567">
        <v>39.75</v>
      </c>
      <c r="T402" s="63"/>
      <c r="U402" s="565"/>
      <c r="V402" s="565"/>
      <c r="W402" s="358"/>
      <c r="X402" s="566"/>
      <c r="Y402" s="565"/>
      <c r="AA402" s="346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911.19999999998561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567">
        <v>45.7</v>
      </c>
      <c r="T403" s="63"/>
      <c r="U403" s="565"/>
      <c r="V403" s="565"/>
      <c r="W403" s="345"/>
      <c r="X403" s="566"/>
      <c r="Y403" s="565"/>
      <c r="AA403" s="345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1214.5999999999995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567">
        <v>100.1</v>
      </c>
      <c r="T404" s="63"/>
      <c r="U404" s="565"/>
      <c r="V404" s="565"/>
      <c r="W404" s="346"/>
      <c r="X404" s="566"/>
      <c r="Y404" s="565"/>
      <c r="AA404" s="345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1369.0000000000086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567">
        <v>82.4</v>
      </c>
      <c r="T405" s="63"/>
      <c r="U405" s="565"/>
      <c r="V405" s="565"/>
      <c r="W405" s="345"/>
      <c r="X405" s="566"/>
      <c r="Y405" s="565"/>
      <c r="AA405" s="345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1554.499999999985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567">
        <v>71.8</v>
      </c>
      <c r="T406" s="28"/>
      <c r="U406" s="569"/>
      <c r="V406" s="565"/>
      <c r="W406" s="345"/>
      <c r="X406" s="566"/>
      <c r="Y406" s="565"/>
      <c r="AA406" s="345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1579.6000000000004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567">
        <v>86.6</v>
      </c>
      <c r="T407" s="277"/>
      <c r="U407" s="568"/>
      <c r="V407" s="565"/>
      <c r="W407" s="345"/>
      <c r="X407" s="566"/>
      <c r="Y407" s="565"/>
      <c r="AA407" s="345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1523.4000000000142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567">
        <v>27.799999999999997</v>
      </c>
      <c r="T408" s="225"/>
      <c r="U408" s="225"/>
      <c r="V408" s="565"/>
      <c r="W408" s="345"/>
      <c r="X408" s="566"/>
      <c r="Y408" s="565"/>
      <c r="AA408" s="345"/>
      <c r="AB408" s="63"/>
      <c r="AC408" s="63"/>
    </row>
    <row r="409" spans="1:29" ht="15.75">
      <c r="A409" s="60" t="s">
        <v>2028</v>
      </c>
      <c r="B409" s="3"/>
      <c r="C409" s="3"/>
      <c r="D409" s="33">
        <f t="shared" si="11"/>
        <v>1408.9000000000037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567">
        <v>126.5</v>
      </c>
      <c r="T409" s="277"/>
      <c r="U409" s="568"/>
      <c r="V409" s="565"/>
      <c r="W409" s="345"/>
      <c r="X409" s="566"/>
      <c r="Y409" s="565"/>
      <c r="AA409" s="345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1180.0999999999935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567">
        <v>6.6000000000000005</v>
      </c>
      <c r="T410" s="63"/>
      <c r="U410" s="565"/>
      <c r="V410" s="565"/>
      <c r="W410" s="358"/>
      <c r="X410" s="566"/>
      <c r="Y410" s="565"/>
      <c r="AA410" s="345"/>
      <c r="AB410" s="63"/>
      <c r="AC410" s="63"/>
    </row>
    <row r="411" spans="1:29" ht="15.75">
      <c r="A411" s="3" t="s">
        <v>3391</v>
      </c>
      <c r="B411" s="3"/>
      <c r="C411" s="3"/>
      <c r="D411" s="33">
        <f t="shared" si="11"/>
        <v>850.89999999997781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567">
        <v>99.5</v>
      </c>
      <c r="T411" s="63"/>
      <c r="U411" s="565"/>
      <c r="V411" s="565"/>
      <c r="W411" s="358"/>
      <c r="X411" s="566"/>
      <c r="Y411" s="565"/>
      <c r="AA411" s="345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1318.8000000000211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567">
        <v>66.8</v>
      </c>
      <c r="T412" s="225"/>
      <c r="U412" s="225"/>
      <c r="V412" s="565"/>
      <c r="W412" s="345"/>
      <c r="X412" s="566"/>
      <c r="Y412" s="565"/>
      <c r="AA412" s="345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1722.3999999999896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567">
        <v>55.500000000000007</v>
      </c>
      <c r="T413" s="28"/>
      <c r="U413" s="569"/>
      <c r="V413" s="565"/>
      <c r="W413" s="345"/>
      <c r="X413" s="566"/>
      <c r="Y413" s="565"/>
      <c r="AA413" s="345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939.49999999999898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567">
        <v>17.3</v>
      </c>
      <c r="T414" s="63"/>
      <c r="U414" s="565"/>
      <c r="V414" s="565"/>
      <c r="W414" s="345"/>
      <c r="X414" s="566"/>
      <c r="Y414" s="565"/>
      <c r="AA414" s="345"/>
      <c r="AB414" s="63"/>
      <c r="AC414" s="63"/>
    </row>
    <row r="415" spans="1:29" ht="15.75">
      <c r="A415" s="60" t="s">
        <v>3362</v>
      </c>
      <c r="B415" s="3"/>
      <c r="C415" s="3"/>
      <c r="D415" s="33">
        <f>SUM(E415:DZ415)</f>
        <v>834.49999999999397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567">
        <v>161.70000000000002</v>
      </c>
      <c r="T415" s="277"/>
      <c r="U415" s="568"/>
      <c r="V415" s="565"/>
      <c r="W415" s="346"/>
      <c r="X415" s="566"/>
      <c r="Y415" s="565"/>
      <c r="AA415" s="345"/>
      <c r="AB415" s="63"/>
      <c r="AC415" s="63"/>
    </row>
    <row r="416" spans="1:29" ht="15.75">
      <c r="A416" s="60" t="s">
        <v>2006</v>
      </c>
      <c r="B416" s="3"/>
      <c r="C416" s="3"/>
      <c r="D416" s="33">
        <f>SUM(E416:DZ416)</f>
        <v>1515.3000000000009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567">
        <v>4.8</v>
      </c>
      <c r="T416" s="277"/>
      <c r="U416" s="568"/>
      <c r="V416" s="565"/>
      <c r="W416" s="345"/>
      <c r="X416" s="566"/>
      <c r="Y416" s="565"/>
      <c r="AA416" s="346"/>
      <c r="AB416" s="63"/>
      <c r="AC416" s="63"/>
    </row>
    <row r="417" spans="1:52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2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2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2" ht="20.25">
      <c r="A420" s="30" t="s">
        <v>169</v>
      </c>
      <c r="D420" s="32" t="s">
        <v>40</v>
      </c>
      <c r="E420" s="110" t="s">
        <v>4143</v>
      </c>
      <c r="F420" s="110" t="s">
        <v>2286</v>
      </c>
      <c r="G420" s="110" t="s">
        <v>4552</v>
      </c>
      <c r="H420" s="110" t="s">
        <v>4554</v>
      </c>
      <c r="I420" s="110" t="s">
        <v>4556</v>
      </c>
      <c r="J420" s="110" t="s">
        <v>4560</v>
      </c>
      <c r="K420" s="110" t="s">
        <v>4564</v>
      </c>
      <c r="L420" s="110" t="s">
        <v>4770</v>
      </c>
      <c r="M420" s="110" t="s">
        <v>4771</v>
      </c>
      <c r="N420" s="110" t="s">
        <v>4772</v>
      </c>
      <c r="O420" s="110" t="s">
        <v>4789</v>
      </c>
      <c r="P420" s="110" t="s">
        <v>4889</v>
      </c>
      <c r="Q420" s="110" t="s">
        <v>4891</v>
      </c>
      <c r="R420" s="110" t="s">
        <v>4892</v>
      </c>
      <c r="S420" s="110" t="s">
        <v>4901</v>
      </c>
      <c r="T420" s="110" t="s">
        <v>4950</v>
      </c>
      <c r="U420" s="110" t="s">
        <v>4951</v>
      </c>
      <c r="V420" s="110" t="s">
        <v>4952</v>
      </c>
      <c r="W420" s="110" t="s">
        <v>4969</v>
      </c>
      <c r="X420" s="110" t="s">
        <v>5013</v>
      </c>
      <c r="Y420" s="110" t="s">
        <v>5015</v>
      </c>
      <c r="Z420" s="110" t="s">
        <v>5076</v>
      </c>
      <c r="AA420" s="110" t="s">
        <v>5081</v>
      </c>
      <c r="AB420" s="110" t="s">
        <v>5078</v>
      </c>
      <c r="AC420" s="110" t="s">
        <v>5079</v>
      </c>
      <c r="AD420" s="110" t="s">
        <v>5080</v>
      </c>
      <c r="AE420" s="110" t="s">
        <v>5419</v>
      </c>
      <c r="AF420" s="110" t="s">
        <v>5420</v>
      </c>
      <c r="AG420" s="110" t="s">
        <v>5440</v>
      </c>
      <c r="AH420" s="110" t="s">
        <v>5441</v>
      </c>
      <c r="AI420" s="110" t="s">
        <v>5442</v>
      </c>
      <c r="AJ420" s="110" t="s">
        <v>5443</v>
      </c>
      <c r="AK420" s="110" t="s">
        <v>5015</v>
      </c>
      <c r="AL420" s="110" t="s">
        <v>5516</v>
      </c>
      <c r="AM420" s="110" t="s">
        <v>5549</v>
      </c>
      <c r="AN420" s="110" t="s">
        <v>5550</v>
      </c>
      <c r="AO420" s="110" t="s">
        <v>5551</v>
      </c>
      <c r="AP420" s="110" t="s">
        <v>5596</v>
      </c>
      <c r="AQ420" s="110" t="s">
        <v>5598</v>
      </c>
      <c r="AR420" s="110" t="s">
        <v>5606</v>
      </c>
      <c r="AS420" s="110" t="s">
        <v>5731</v>
      </c>
      <c r="AT420" s="110" t="s">
        <v>5735</v>
      </c>
    </row>
    <row r="421" spans="1:52" ht="15.75">
      <c r="A421" s="3" t="s">
        <v>3374</v>
      </c>
      <c r="B421" s="3"/>
      <c r="C421" s="3"/>
      <c r="D421" s="33">
        <f t="shared" ref="D421:D452" si="12">SUM(E421:DZ421)</f>
        <v>435.99999999999989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567">
        <v>0</v>
      </c>
      <c r="AT421" s="567">
        <v>0</v>
      </c>
      <c r="AU421" s="565"/>
      <c r="AV421" s="565"/>
      <c r="AW421" s="565"/>
      <c r="AX421" s="358"/>
      <c r="AY421" s="566"/>
      <c r="AZ421" s="565"/>
    </row>
    <row r="422" spans="1:52" ht="15.75">
      <c r="A422" s="60" t="s">
        <v>2008</v>
      </c>
      <c r="B422" s="3"/>
      <c r="C422" s="3"/>
      <c r="D422" s="33">
        <f t="shared" si="12"/>
        <v>443.09999999999968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567">
        <v>14.3</v>
      </c>
      <c r="AT422" s="567">
        <v>0</v>
      </c>
      <c r="AU422" s="568"/>
      <c r="AV422" s="568"/>
      <c r="AW422" s="565"/>
      <c r="AX422" s="345"/>
      <c r="AY422" s="566"/>
      <c r="AZ422" s="565"/>
    </row>
    <row r="423" spans="1:52" ht="15.75">
      <c r="A423" s="82" t="s">
        <v>1657</v>
      </c>
      <c r="B423" s="3"/>
      <c r="C423" s="3"/>
      <c r="D423" s="33">
        <f t="shared" si="12"/>
        <v>533.30000000000086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567">
        <v>0</v>
      </c>
      <c r="AT423" s="567">
        <v>1.2</v>
      </c>
      <c r="AU423" s="225"/>
      <c r="AV423" s="225"/>
      <c r="AW423" s="565"/>
      <c r="AX423" s="345"/>
      <c r="AY423" s="566"/>
      <c r="AZ423" s="565"/>
    </row>
    <row r="424" spans="1:52" ht="15.75">
      <c r="A424" s="60" t="s">
        <v>2001</v>
      </c>
      <c r="B424" s="3"/>
      <c r="C424" s="3"/>
      <c r="D424" s="33">
        <f t="shared" si="12"/>
        <v>434.69999999999965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567">
        <v>18</v>
      </c>
      <c r="AT424" s="567">
        <v>10.8</v>
      </c>
      <c r="AU424" s="568"/>
      <c r="AV424" s="568"/>
      <c r="AW424" s="565"/>
      <c r="AX424" s="345"/>
      <c r="AY424" s="566"/>
      <c r="AZ424" s="565"/>
    </row>
    <row r="425" spans="1:52" ht="15.75">
      <c r="A425" s="82" t="s">
        <v>1652</v>
      </c>
      <c r="B425" s="3"/>
      <c r="C425" s="3"/>
      <c r="D425" s="33">
        <f t="shared" si="12"/>
        <v>705.59999999999968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567">
        <v>37.200000000000003</v>
      </c>
      <c r="AT425" s="567">
        <v>24</v>
      </c>
      <c r="AU425" s="225"/>
      <c r="AV425" s="225"/>
      <c r="AW425" s="565"/>
      <c r="AX425" s="345"/>
      <c r="AY425" s="566"/>
      <c r="AZ425" s="565"/>
    </row>
    <row r="426" spans="1:52" ht="15.75">
      <c r="A426" s="82" t="s">
        <v>1647</v>
      </c>
      <c r="B426" s="3"/>
      <c r="C426" s="3"/>
      <c r="D426" s="33">
        <f t="shared" si="12"/>
        <v>556.50000000000045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567">
        <v>39.200000000000003</v>
      </c>
      <c r="AT426" s="567">
        <v>22</v>
      </c>
      <c r="AU426" s="225"/>
      <c r="AV426" s="225"/>
      <c r="AW426" s="565"/>
      <c r="AX426" s="345"/>
      <c r="AY426" s="566"/>
      <c r="AZ426" s="565"/>
    </row>
    <row r="427" spans="1:52" ht="15.75">
      <c r="A427" s="3" t="s">
        <v>3363</v>
      </c>
      <c r="B427" s="3"/>
      <c r="C427" s="3"/>
      <c r="D427" s="33">
        <f t="shared" si="12"/>
        <v>561.20000000000073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567">
        <v>37.200000000000003</v>
      </c>
      <c r="AT427" s="567">
        <v>26</v>
      </c>
      <c r="AU427" s="565"/>
      <c r="AV427" s="565"/>
      <c r="AW427" s="565"/>
      <c r="AX427" s="358"/>
      <c r="AY427" s="566"/>
      <c r="AZ427" s="565"/>
    </row>
    <row r="428" spans="1:52" ht="15.75">
      <c r="A428" s="60" t="s">
        <v>1</v>
      </c>
      <c r="B428" s="3"/>
      <c r="C428" s="3"/>
      <c r="D428" s="33">
        <f t="shared" si="12"/>
        <v>347.29999999999961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567">
        <v>14.3</v>
      </c>
      <c r="AT428" s="567">
        <v>7.1999999999999993</v>
      </c>
      <c r="AU428" s="568"/>
      <c r="AV428" s="568"/>
      <c r="AW428" s="565"/>
      <c r="AX428" s="345"/>
      <c r="AY428" s="566"/>
      <c r="AZ428" s="565"/>
    </row>
    <row r="429" spans="1:52" ht="15.75">
      <c r="A429" s="60" t="s">
        <v>2021</v>
      </c>
      <c r="B429" s="3"/>
      <c r="C429" s="3"/>
      <c r="D429" s="33">
        <f t="shared" si="12"/>
        <v>330.09999999999957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567">
        <v>14.3</v>
      </c>
      <c r="AT429" s="567">
        <v>28</v>
      </c>
      <c r="AU429" s="568"/>
      <c r="AV429" s="568"/>
      <c r="AW429" s="565"/>
      <c r="AX429" s="345"/>
      <c r="AY429" s="566"/>
      <c r="AZ429" s="565"/>
    </row>
    <row r="430" spans="1:52" ht="15.75">
      <c r="A430" s="3" t="s">
        <v>3382</v>
      </c>
      <c r="B430" s="3"/>
      <c r="C430" s="3"/>
      <c r="D430" s="33">
        <f t="shared" si="12"/>
        <v>445.10000000000036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567">
        <v>12.100000000000001</v>
      </c>
      <c r="AT430" s="567">
        <v>0</v>
      </c>
      <c r="AU430" s="565"/>
      <c r="AV430" s="565"/>
      <c r="AW430" s="565"/>
      <c r="AX430" s="358"/>
      <c r="AY430" s="566"/>
      <c r="AZ430" s="565"/>
    </row>
    <row r="431" spans="1:52" ht="15.75">
      <c r="A431" s="82" t="s">
        <v>1653</v>
      </c>
      <c r="B431" s="3"/>
      <c r="C431" s="3"/>
      <c r="D431" s="33">
        <f t="shared" si="12"/>
        <v>524.4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567">
        <v>12.100000000000001</v>
      </c>
      <c r="AT431" s="567">
        <v>0</v>
      </c>
      <c r="AU431" s="225"/>
      <c r="AV431" s="225"/>
      <c r="AW431" s="565"/>
      <c r="AX431" s="345"/>
      <c r="AY431" s="566"/>
      <c r="AZ431" s="565"/>
    </row>
    <row r="432" spans="1:52" ht="15.75">
      <c r="A432" s="3" t="s">
        <v>771</v>
      </c>
      <c r="B432" s="3"/>
      <c r="C432" s="3"/>
      <c r="D432" s="33">
        <f t="shared" si="12"/>
        <v>658.39999999999986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567">
        <v>24</v>
      </c>
      <c r="AT432" s="567">
        <v>33.700000000000003</v>
      </c>
      <c r="AU432" s="565"/>
      <c r="AV432" s="565"/>
      <c r="AW432" s="565"/>
      <c r="AX432" s="345"/>
      <c r="AY432" s="566"/>
      <c r="AZ432" s="565"/>
    </row>
    <row r="433" spans="1:52" ht="15.75">
      <c r="A433" s="60" t="s">
        <v>2051</v>
      </c>
      <c r="B433" s="3"/>
      <c r="C433" s="3"/>
      <c r="D433" s="33">
        <f t="shared" si="12"/>
        <v>390.10000000000014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567">
        <v>12.100000000000001</v>
      </c>
      <c r="AT433" s="567">
        <v>7.8000000000000007</v>
      </c>
      <c r="AU433" s="568"/>
      <c r="AV433" s="568"/>
      <c r="AW433" s="565"/>
      <c r="AX433" s="345"/>
      <c r="AY433" s="566"/>
      <c r="AZ433" s="565"/>
    </row>
    <row r="434" spans="1:52" ht="15.75">
      <c r="A434" s="3" t="s">
        <v>788</v>
      </c>
      <c r="B434" s="3"/>
      <c r="C434" s="3"/>
      <c r="D434" s="33">
        <f t="shared" si="12"/>
        <v>244.09999999999988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567">
        <v>19.899999999999999</v>
      </c>
      <c r="AT434" s="567">
        <v>0</v>
      </c>
      <c r="AU434" s="565"/>
      <c r="AV434" s="565"/>
      <c r="AW434" s="565"/>
      <c r="AX434" s="345"/>
      <c r="AY434" s="566"/>
      <c r="AZ434" s="565"/>
    </row>
    <row r="435" spans="1:52" ht="15.75">
      <c r="A435" s="60" t="s">
        <v>2004</v>
      </c>
      <c r="B435" s="3"/>
      <c r="C435" s="3"/>
      <c r="D435" s="33">
        <f t="shared" si="12"/>
        <v>652.30000000000041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567">
        <v>28</v>
      </c>
      <c r="AT435" s="567">
        <v>0</v>
      </c>
      <c r="AU435" s="568"/>
      <c r="AV435" s="568"/>
      <c r="AW435" s="565"/>
      <c r="AX435" s="345"/>
      <c r="AY435" s="566"/>
      <c r="AZ435" s="565"/>
    </row>
    <row r="436" spans="1:52" ht="15.75">
      <c r="A436" s="3" t="s">
        <v>3364</v>
      </c>
      <c r="B436" s="3"/>
      <c r="C436" s="3"/>
      <c r="D436" s="33">
        <f t="shared" si="12"/>
        <v>358.99999999999994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567">
        <v>19.8</v>
      </c>
      <c r="AT436" s="567">
        <v>0</v>
      </c>
      <c r="AU436" s="565"/>
      <c r="AV436" s="565"/>
      <c r="AW436" s="565"/>
      <c r="AX436" s="358"/>
      <c r="AY436" s="566"/>
      <c r="AZ436" s="565"/>
    </row>
    <row r="437" spans="1:52" ht="15.75">
      <c r="A437" s="3" t="s">
        <v>153</v>
      </c>
      <c r="B437" s="3"/>
      <c r="C437" s="3"/>
      <c r="D437" s="33">
        <f t="shared" si="12"/>
        <v>641.39999999999907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567">
        <v>0</v>
      </c>
      <c r="AT437" s="567">
        <v>0</v>
      </c>
      <c r="AU437" s="565"/>
      <c r="AV437" s="565"/>
      <c r="AW437" s="565"/>
      <c r="AX437" s="345"/>
      <c r="AY437" s="566"/>
      <c r="AZ437" s="565"/>
    </row>
    <row r="438" spans="1:52" ht="15.75">
      <c r="A438" s="60" t="s">
        <v>2022</v>
      </c>
      <c r="B438" s="3"/>
      <c r="C438" s="3"/>
      <c r="D438" s="33">
        <f t="shared" si="12"/>
        <v>505.19999999999965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567">
        <v>0</v>
      </c>
      <c r="AT438" s="567">
        <v>1.4</v>
      </c>
      <c r="AU438" s="568"/>
      <c r="AV438" s="568"/>
      <c r="AW438" s="565"/>
      <c r="AX438" s="345"/>
      <c r="AY438" s="566"/>
      <c r="AZ438" s="565"/>
    </row>
    <row r="439" spans="1:52" ht="15.75">
      <c r="A439" s="3" t="s">
        <v>3367</v>
      </c>
      <c r="B439" s="3"/>
      <c r="C439" s="3"/>
      <c r="D439" s="33">
        <f t="shared" si="12"/>
        <v>569.29999999999984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567">
        <v>40.1</v>
      </c>
      <c r="AT439" s="567">
        <v>18</v>
      </c>
      <c r="AU439" s="565"/>
      <c r="AV439" s="565"/>
      <c r="AW439" s="565"/>
      <c r="AX439" s="358"/>
      <c r="AY439" s="566"/>
      <c r="AZ439" s="565"/>
    </row>
    <row r="440" spans="1:52" ht="15.75">
      <c r="A440" s="3" t="s">
        <v>3381</v>
      </c>
      <c r="B440" s="3"/>
      <c r="C440" s="3"/>
      <c r="D440" s="33">
        <f t="shared" si="12"/>
        <v>467.79999999999939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567">
        <v>0</v>
      </c>
      <c r="AT440" s="567">
        <v>0</v>
      </c>
      <c r="AU440" s="565"/>
      <c r="AV440" s="565"/>
      <c r="AW440" s="565"/>
      <c r="AX440" s="358"/>
      <c r="AY440" s="566"/>
      <c r="AZ440" s="565"/>
    </row>
    <row r="441" spans="1:52" ht="15.75">
      <c r="A441" s="3" t="s">
        <v>9</v>
      </c>
      <c r="B441" s="3"/>
      <c r="C441" s="3"/>
      <c r="D441" s="33">
        <f t="shared" si="12"/>
        <v>392.89999999999986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567">
        <v>15.399999999999999</v>
      </c>
      <c r="AT441" s="567">
        <v>14.3</v>
      </c>
      <c r="AU441" s="568"/>
      <c r="AV441" s="568"/>
      <c r="AW441" s="565"/>
      <c r="AX441" s="346"/>
      <c r="AY441" s="566"/>
      <c r="AZ441" s="565"/>
    </row>
    <row r="442" spans="1:52" ht="15.75">
      <c r="A442" s="60" t="s">
        <v>2016</v>
      </c>
      <c r="B442" s="3"/>
      <c r="C442" s="3"/>
      <c r="D442" s="33">
        <f t="shared" si="12"/>
        <v>485.19999999999976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567">
        <v>15.399999999999999</v>
      </c>
      <c r="AT442" s="567">
        <v>0</v>
      </c>
      <c r="AU442" s="568"/>
      <c r="AV442" s="568"/>
      <c r="AW442" s="565"/>
      <c r="AX442" s="345"/>
      <c r="AY442" s="566"/>
      <c r="AZ442" s="565"/>
    </row>
    <row r="443" spans="1:52" ht="15.75">
      <c r="A443" s="60" t="s">
        <v>11</v>
      </c>
      <c r="B443" s="3"/>
      <c r="C443" s="3"/>
      <c r="D443" s="33">
        <f t="shared" si="12"/>
        <v>658.50000000000045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567">
        <v>39.200000000000003</v>
      </c>
      <c r="AT443" s="567">
        <v>30</v>
      </c>
      <c r="AU443" s="568"/>
      <c r="AV443" s="568"/>
      <c r="AW443" s="565"/>
      <c r="AX443" s="345"/>
      <c r="AY443" s="566"/>
      <c r="AZ443" s="565"/>
    </row>
    <row r="444" spans="1:52" ht="15.75">
      <c r="A444" s="3" t="s">
        <v>3365</v>
      </c>
      <c r="B444" s="3"/>
      <c r="C444" s="3"/>
      <c r="D444" s="33">
        <f t="shared" si="12"/>
        <v>403.79999999999995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567">
        <v>28</v>
      </c>
      <c r="AT444" s="567">
        <v>6</v>
      </c>
      <c r="AU444" s="565"/>
      <c r="AV444" s="565"/>
      <c r="AW444" s="565"/>
      <c r="AX444" s="358"/>
      <c r="AY444" s="566"/>
      <c r="AZ444" s="565"/>
    </row>
    <row r="445" spans="1:52" ht="15.75">
      <c r="A445" s="60" t="s">
        <v>2023</v>
      </c>
      <c r="B445" s="3"/>
      <c r="C445" s="3"/>
      <c r="D445" s="33">
        <f t="shared" si="12"/>
        <v>310.50000000000017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567">
        <v>0</v>
      </c>
      <c r="AT445" s="567">
        <v>28</v>
      </c>
      <c r="AU445" s="568"/>
      <c r="AV445" s="568"/>
      <c r="AW445" s="565"/>
      <c r="AX445" s="345"/>
      <c r="AY445" s="566"/>
      <c r="AZ445" s="565"/>
    </row>
    <row r="446" spans="1:52" ht="15.75">
      <c r="A446" s="82" t="s">
        <v>1655</v>
      </c>
      <c r="B446" s="3"/>
      <c r="C446" s="3"/>
      <c r="D446" s="33">
        <f t="shared" si="12"/>
        <v>445.70000000000039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567">
        <v>16.5</v>
      </c>
      <c r="AT446" s="567">
        <v>0</v>
      </c>
      <c r="AU446" s="225"/>
      <c r="AV446" s="225"/>
      <c r="AW446" s="565"/>
      <c r="AX446" s="345"/>
      <c r="AY446" s="566"/>
      <c r="AZ446" s="565"/>
    </row>
    <row r="447" spans="1:52" ht="15.75">
      <c r="A447" s="3" t="s">
        <v>728</v>
      </c>
      <c r="B447" s="3"/>
      <c r="C447" s="3"/>
      <c r="D447" s="33">
        <f t="shared" si="12"/>
        <v>605.40000000000032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567">
        <v>12.100000000000001</v>
      </c>
      <c r="AT447" s="567">
        <v>0</v>
      </c>
      <c r="AU447" s="565"/>
      <c r="AV447" s="565"/>
      <c r="AW447" s="565"/>
      <c r="AX447" s="345"/>
      <c r="AY447" s="566"/>
      <c r="AZ447" s="565"/>
    </row>
    <row r="448" spans="1:52" ht="15.75">
      <c r="A448" s="60" t="s">
        <v>2009</v>
      </c>
      <c r="B448" s="3"/>
      <c r="C448" s="3"/>
      <c r="D448" s="33">
        <f t="shared" si="12"/>
        <v>446.30000000000052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567">
        <v>13.2</v>
      </c>
      <c r="AT448" s="567">
        <v>23.3</v>
      </c>
      <c r="AU448" s="568"/>
      <c r="AV448" s="568"/>
      <c r="AW448" s="565"/>
      <c r="AX448" s="345"/>
      <c r="AY448" s="566"/>
      <c r="AZ448" s="565"/>
    </row>
    <row r="449" spans="1:52" ht="15.75">
      <c r="A449" s="3" t="s">
        <v>3375</v>
      </c>
      <c r="B449" s="3"/>
      <c r="C449" s="3"/>
      <c r="D449" s="33">
        <f t="shared" si="12"/>
        <v>485.99999999999937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567">
        <v>28</v>
      </c>
      <c r="AT449" s="567">
        <v>28.4</v>
      </c>
      <c r="AU449" s="565"/>
      <c r="AV449" s="565"/>
      <c r="AW449" s="565"/>
      <c r="AX449" s="358"/>
      <c r="AY449" s="566"/>
      <c r="AZ449" s="565"/>
    </row>
    <row r="450" spans="1:52" ht="15.75">
      <c r="A450" s="3" t="s">
        <v>783</v>
      </c>
      <c r="B450" s="3"/>
      <c r="C450" s="3"/>
      <c r="D450" s="33">
        <f t="shared" si="12"/>
        <v>497.39999999999964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567">
        <v>41.4</v>
      </c>
      <c r="AT450" s="567">
        <v>0</v>
      </c>
      <c r="AU450" s="568"/>
      <c r="AV450" s="568"/>
      <c r="AW450" s="565"/>
      <c r="AX450" s="346"/>
      <c r="AY450" s="566"/>
      <c r="AZ450" s="565"/>
    </row>
    <row r="451" spans="1:52" ht="15.75">
      <c r="A451" s="60" t="s">
        <v>13</v>
      </c>
      <c r="B451" s="3"/>
      <c r="C451" s="3"/>
      <c r="D451" s="33">
        <f t="shared" si="12"/>
        <v>303.19999999999993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567">
        <v>28</v>
      </c>
      <c r="AT451" s="567">
        <v>0</v>
      </c>
      <c r="AU451" s="568"/>
      <c r="AV451" s="568"/>
      <c r="AW451" s="565"/>
      <c r="AX451" s="346"/>
      <c r="AY451" s="566"/>
      <c r="AZ451" s="565"/>
    </row>
    <row r="452" spans="1:52" ht="15.75">
      <c r="A452" s="3" t="s">
        <v>734</v>
      </c>
      <c r="B452" s="3"/>
      <c r="C452" s="3"/>
      <c r="D452" s="33">
        <f t="shared" si="12"/>
        <v>378.79999999999984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567">
        <v>15.399999999999999</v>
      </c>
      <c r="AT452" s="567">
        <v>31.4</v>
      </c>
      <c r="AU452" s="565"/>
      <c r="AV452" s="565"/>
      <c r="AW452" s="565"/>
      <c r="AX452" s="345"/>
      <c r="AY452" s="566"/>
      <c r="AZ452" s="565"/>
    </row>
    <row r="453" spans="1:52" ht="15.75">
      <c r="A453" s="60" t="s">
        <v>15</v>
      </c>
      <c r="B453" s="3"/>
      <c r="C453" s="3"/>
      <c r="D453" s="33">
        <f t="shared" ref="D453:D484" si="13">SUM(E453:DZ453)</f>
        <v>483.40000000000003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567">
        <v>26</v>
      </c>
      <c r="AT453" s="567">
        <v>26</v>
      </c>
      <c r="AU453" s="568"/>
      <c r="AV453" s="568"/>
      <c r="AW453" s="565"/>
      <c r="AX453" s="345"/>
      <c r="AY453" s="566"/>
      <c r="AZ453" s="565"/>
    </row>
    <row r="454" spans="1:52" ht="15.75">
      <c r="A454" s="3" t="s">
        <v>3390</v>
      </c>
      <c r="B454" s="3"/>
      <c r="C454" s="3"/>
      <c r="D454" s="33">
        <f t="shared" si="13"/>
        <v>505.59999999999962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567">
        <v>13.2</v>
      </c>
      <c r="AT454" s="567">
        <v>0</v>
      </c>
      <c r="AU454" s="565"/>
      <c r="AV454" s="565"/>
      <c r="AW454" s="565"/>
      <c r="AX454" s="358"/>
      <c r="AY454" s="566"/>
      <c r="AZ454" s="565"/>
    </row>
    <row r="455" spans="1:52" ht="15.75">
      <c r="A455" s="60" t="s">
        <v>2005</v>
      </c>
      <c r="B455" s="3"/>
      <c r="C455" s="3"/>
      <c r="D455" s="33">
        <f t="shared" si="13"/>
        <v>444.40000000000128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567">
        <v>16.5</v>
      </c>
      <c r="AT455" s="567">
        <v>0</v>
      </c>
      <c r="AU455" s="568"/>
      <c r="AV455" s="568"/>
      <c r="AW455" s="565"/>
      <c r="AX455" s="346"/>
      <c r="AY455" s="566"/>
      <c r="AZ455" s="565"/>
    </row>
    <row r="456" spans="1:52" ht="15.75">
      <c r="A456" s="60" t="s">
        <v>17</v>
      </c>
      <c r="B456" s="3"/>
      <c r="C456" s="3"/>
      <c r="D456" s="33">
        <f t="shared" si="13"/>
        <v>364.5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567">
        <v>42.5</v>
      </c>
      <c r="AT456" s="567">
        <v>30</v>
      </c>
      <c r="AU456" s="568"/>
      <c r="AV456" s="568"/>
      <c r="AW456" s="565"/>
      <c r="AX456" s="345"/>
      <c r="AY456" s="566"/>
      <c r="AZ456" s="565"/>
    </row>
    <row r="457" spans="1:52" ht="15.75">
      <c r="A457" s="3" t="s">
        <v>757</v>
      </c>
      <c r="B457" s="3"/>
      <c r="C457" s="3"/>
      <c r="D457" s="33">
        <f t="shared" si="13"/>
        <v>563.40000000000009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567">
        <v>0</v>
      </c>
      <c r="AT457" s="567">
        <v>4.8</v>
      </c>
      <c r="AU457" s="565"/>
      <c r="AV457" s="565"/>
      <c r="AW457" s="565"/>
      <c r="AX457" s="345"/>
      <c r="AY457" s="566"/>
      <c r="AZ457" s="565"/>
    </row>
    <row r="458" spans="1:52" ht="15.75">
      <c r="A458" s="3" t="s">
        <v>162</v>
      </c>
      <c r="B458" s="3"/>
      <c r="C458" s="3"/>
      <c r="D458" s="33">
        <f t="shared" si="13"/>
        <v>493.2999999999995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567">
        <v>28</v>
      </c>
      <c r="AT458" s="567">
        <v>15.399999999999999</v>
      </c>
      <c r="AU458" s="565"/>
      <c r="AV458" s="565"/>
      <c r="AW458" s="565"/>
      <c r="AX458" s="345"/>
      <c r="AY458" s="566"/>
      <c r="AZ458" s="565"/>
    </row>
    <row r="459" spans="1:52" ht="15.75">
      <c r="A459" s="3" t="s">
        <v>3369</v>
      </c>
      <c r="B459" s="3"/>
      <c r="C459" s="3"/>
      <c r="D459" s="33">
        <f t="shared" si="13"/>
        <v>476.49999999999977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567">
        <v>0</v>
      </c>
      <c r="AT459" s="567">
        <v>8.8000000000000007</v>
      </c>
      <c r="AU459" s="565"/>
      <c r="AV459" s="565"/>
      <c r="AW459" s="565"/>
      <c r="AX459" s="358"/>
      <c r="AY459" s="566"/>
      <c r="AZ459" s="565"/>
    </row>
    <row r="460" spans="1:52" ht="15.75">
      <c r="A460" s="3" t="s">
        <v>3394</v>
      </c>
      <c r="B460" s="3"/>
      <c r="C460" s="3"/>
      <c r="D460" s="33">
        <f t="shared" si="13"/>
        <v>417.60000000000065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567">
        <v>0</v>
      </c>
      <c r="AT460" s="567">
        <v>11</v>
      </c>
      <c r="AU460" s="565"/>
      <c r="AV460" s="565"/>
      <c r="AW460" s="565"/>
      <c r="AX460" s="358"/>
      <c r="AY460" s="566"/>
      <c r="AZ460" s="565"/>
    </row>
    <row r="461" spans="1:52" ht="15.75">
      <c r="A461" s="3" t="s">
        <v>3372</v>
      </c>
      <c r="B461" s="3"/>
      <c r="C461" s="3"/>
      <c r="D461" s="33">
        <f t="shared" si="13"/>
        <v>441.5999999999998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567">
        <v>0</v>
      </c>
      <c r="AT461" s="567">
        <v>14.5</v>
      </c>
      <c r="AU461" s="565"/>
      <c r="AV461" s="565"/>
      <c r="AW461" s="565"/>
      <c r="AX461" s="358"/>
      <c r="AY461" s="566"/>
      <c r="AZ461" s="565"/>
    </row>
    <row r="462" spans="1:52" ht="15.75">
      <c r="A462" s="82" t="s">
        <v>1643</v>
      </c>
      <c r="B462" s="3"/>
      <c r="C462" s="3"/>
      <c r="D462" s="33">
        <f t="shared" si="13"/>
        <v>678.99999999999932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567">
        <v>12.100000000000001</v>
      </c>
      <c r="AT462" s="567">
        <v>0</v>
      </c>
      <c r="AU462" s="225"/>
      <c r="AV462" s="225"/>
      <c r="AW462" s="565"/>
      <c r="AX462" s="345"/>
      <c r="AY462" s="566"/>
      <c r="AZ462" s="565"/>
    </row>
    <row r="463" spans="1:52" ht="15.75">
      <c r="A463" s="3" t="s">
        <v>3368</v>
      </c>
      <c r="B463" s="3"/>
      <c r="C463" s="3"/>
      <c r="D463" s="33">
        <f t="shared" si="13"/>
        <v>426.79999999999939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567">
        <v>28</v>
      </c>
      <c r="AT463" s="567">
        <v>0</v>
      </c>
      <c r="AU463" s="565"/>
      <c r="AV463" s="565"/>
      <c r="AW463" s="565"/>
      <c r="AX463" s="358"/>
      <c r="AY463" s="566"/>
      <c r="AZ463" s="565"/>
    </row>
    <row r="464" spans="1:52" s="30" customFormat="1" ht="20.25">
      <c r="A464" s="3" t="s">
        <v>800</v>
      </c>
      <c r="B464" s="3"/>
      <c r="C464" s="3"/>
      <c r="D464" s="33">
        <f t="shared" si="13"/>
        <v>421.50000000000034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567">
        <v>34.5</v>
      </c>
      <c r="AT464" s="567">
        <v>24</v>
      </c>
      <c r="AU464" s="568"/>
      <c r="AV464" s="568"/>
      <c r="AW464" s="565"/>
      <c r="AX464" s="345"/>
      <c r="AY464" s="566"/>
      <c r="AZ464" s="565"/>
    </row>
    <row r="465" spans="1:52" ht="15.75">
      <c r="A465" s="60" t="s">
        <v>4493</v>
      </c>
      <c r="B465" s="3"/>
      <c r="C465" s="3"/>
      <c r="D465" s="33">
        <f t="shared" si="13"/>
        <v>640.99999999999966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567">
        <v>38.5</v>
      </c>
      <c r="AT465" s="567">
        <v>0</v>
      </c>
      <c r="AU465" s="568"/>
      <c r="AV465" s="568"/>
      <c r="AW465" s="565"/>
      <c r="AX465" s="345"/>
      <c r="AY465" s="566"/>
      <c r="AZ465" s="565"/>
    </row>
    <row r="466" spans="1:52" ht="15.75">
      <c r="A466" s="3" t="s">
        <v>796</v>
      </c>
      <c r="B466" s="3"/>
      <c r="C466" s="3"/>
      <c r="D466" s="33">
        <f t="shared" si="13"/>
        <v>397.89999999999975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567">
        <v>15.399999999999999</v>
      </c>
      <c r="AT466" s="567">
        <v>0</v>
      </c>
      <c r="AU466" s="565"/>
      <c r="AV466" s="565"/>
      <c r="AW466" s="565"/>
      <c r="AX466" s="345"/>
      <c r="AY466" s="566"/>
      <c r="AZ466" s="565"/>
    </row>
    <row r="467" spans="1:52" ht="15.75">
      <c r="A467" t="s">
        <v>21</v>
      </c>
      <c r="B467" s="3"/>
      <c r="C467" s="3"/>
      <c r="D467" s="33">
        <f t="shared" si="13"/>
        <v>586.79999999999939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567">
        <v>16.5</v>
      </c>
      <c r="AT467" s="567">
        <v>26</v>
      </c>
      <c r="AU467" s="565"/>
      <c r="AV467" s="565"/>
      <c r="AW467" s="565"/>
      <c r="AX467" s="345"/>
      <c r="AY467" s="566"/>
      <c r="AZ467" s="565"/>
    </row>
    <row r="468" spans="1:52" ht="15.75">
      <c r="A468" s="3" t="s">
        <v>141</v>
      </c>
      <c r="B468" s="3"/>
      <c r="C468" s="3"/>
      <c r="D468" s="33">
        <f t="shared" si="13"/>
        <v>505.7000000000005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567">
        <v>40.299999999999997</v>
      </c>
      <c r="AT468" s="567">
        <v>0</v>
      </c>
      <c r="AU468" s="565"/>
      <c r="AV468" s="565"/>
      <c r="AW468" s="565"/>
      <c r="AX468" s="345"/>
      <c r="AY468" s="566"/>
      <c r="AZ468" s="565"/>
    </row>
    <row r="469" spans="1:52" ht="15.75">
      <c r="A469" s="60" t="s">
        <v>3361</v>
      </c>
      <c r="B469" s="3"/>
      <c r="C469" s="3"/>
      <c r="D469" s="33">
        <f t="shared" si="13"/>
        <v>399.59999999999997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567">
        <v>28</v>
      </c>
      <c r="AT469" s="567">
        <v>1.4</v>
      </c>
      <c r="AU469" s="568"/>
      <c r="AV469" s="568"/>
      <c r="AW469" s="565"/>
      <c r="AX469" s="346"/>
      <c r="AY469" s="566"/>
      <c r="AZ469" s="565"/>
    </row>
    <row r="470" spans="1:52" ht="15.75">
      <c r="A470" s="60" t="s">
        <v>2024</v>
      </c>
      <c r="B470" s="3"/>
      <c r="C470" s="3"/>
      <c r="D470" s="33">
        <f t="shared" si="13"/>
        <v>349.7999999999999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567">
        <v>13.2</v>
      </c>
      <c r="AT470" s="567">
        <v>1.4</v>
      </c>
      <c r="AU470" s="568"/>
      <c r="AV470" s="568"/>
      <c r="AW470" s="565"/>
      <c r="AX470" s="345"/>
      <c r="AY470" s="566"/>
      <c r="AZ470" s="565"/>
    </row>
    <row r="471" spans="1:52" ht="15.75">
      <c r="A471" s="3" t="s">
        <v>3371</v>
      </c>
      <c r="B471" s="3"/>
      <c r="C471" s="3"/>
      <c r="D471" s="33">
        <f t="shared" si="13"/>
        <v>636.69999999999902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567">
        <v>38.1</v>
      </c>
      <c r="AT471" s="567">
        <v>0</v>
      </c>
      <c r="AU471" s="565"/>
      <c r="AV471" s="565"/>
      <c r="AW471" s="565"/>
      <c r="AX471" s="358"/>
      <c r="AY471" s="566"/>
      <c r="AZ471" s="565"/>
    </row>
    <row r="472" spans="1:52" ht="15.75">
      <c r="A472" s="60" t="s">
        <v>2025</v>
      </c>
      <c r="B472" s="3"/>
      <c r="C472" s="3"/>
      <c r="D472" s="33">
        <f t="shared" si="13"/>
        <v>492.29999999999922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567">
        <v>35.299999999999997</v>
      </c>
      <c r="AT472" s="567">
        <v>0</v>
      </c>
      <c r="AU472" s="568"/>
      <c r="AV472" s="568"/>
      <c r="AW472" s="565"/>
      <c r="AX472" s="345"/>
      <c r="AY472" s="566"/>
      <c r="AZ472" s="565"/>
    </row>
    <row r="473" spans="1:52" ht="15.75">
      <c r="A473" s="82" t="s">
        <v>1644</v>
      </c>
      <c r="B473" s="3"/>
      <c r="C473" s="3"/>
      <c r="D473" s="33">
        <f t="shared" si="13"/>
        <v>147.10000000000014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567">
        <v>12.100000000000001</v>
      </c>
      <c r="AT473" s="567">
        <v>0</v>
      </c>
      <c r="AU473" s="225"/>
      <c r="AV473" s="225"/>
      <c r="AW473" s="565"/>
      <c r="AX473" s="345"/>
      <c r="AY473" s="566"/>
      <c r="AZ473" s="565"/>
    </row>
    <row r="474" spans="1:52" ht="15.75">
      <c r="A474" s="3" t="s">
        <v>762</v>
      </c>
      <c r="B474" s="3"/>
      <c r="C474" s="3"/>
      <c r="D474" s="33">
        <f t="shared" si="13"/>
        <v>721.60000000000105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567">
        <v>16.5</v>
      </c>
      <c r="AT474" s="567">
        <v>24</v>
      </c>
      <c r="AU474" s="565"/>
      <c r="AV474" s="565"/>
      <c r="AW474" s="565"/>
      <c r="AX474" s="345"/>
      <c r="AY474" s="566"/>
      <c r="AZ474" s="565"/>
    </row>
    <row r="475" spans="1:52" ht="15.75">
      <c r="A475" s="3" t="s">
        <v>3370</v>
      </c>
      <c r="B475" s="3"/>
      <c r="C475" s="3"/>
      <c r="D475" s="33">
        <f t="shared" si="13"/>
        <v>533.30000000000052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567">
        <v>41.2</v>
      </c>
      <c r="AT475" s="567">
        <v>0</v>
      </c>
      <c r="AU475" s="565"/>
      <c r="AV475" s="565"/>
      <c r="AW475" s="565"/>
      <c r="AX475" s="358"/>
      <c r="AY475" s="566"/>
      <c r="AZ475" s="565"/>
    </row>
    <row r="476" spans="1:52" ht="15.75">
      <c r="A476" s="3" t="s">
        <v>3377</v>
      </c>
      <c r="B476" s="3"/>
      <c r="C476" s="3"/>
      <c r="D476" s="33">
        <f t="shared" si="13"/>
        <v>266.39999999999998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567">
        <v>0</v>
      </c>
      <c r="AT476" s="567">
        <v>17.3</v>
      </c>
      <c r="AU476" s="565"/>
      <c r="AV476" s="565"/>
      <c r="AW476" s="565"/>
      <c r="AX476" s="358"/>
      <c r="AY476" s="566"/>
      <c r="AZ476" s="565"/>
    </row>
    <row r="477" spans="1:52" ht="15.75">
      <c r="A477" s="3" t="s">
        <v>763</v>
      </c>
      <c r="B477" s="3"/>
      <c r="C477" s="3"/>
      <c r="D477" s="33">
        <f t="shared" si="13"/>
        <v>395.00000000000011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567">
        <v>20.8</v>
      </c>
      <c r="AT477" s="567">
        <v>28.6</v>
      </c>
      <c r="AU477" s="565"/>
      <c r="AV477" s="565"/>
      <c r="AW477" s="565"/>
      <c r="AX477" s="345"/>
      <c r="AY477" s="566"/>
      <c r="AZ477" s="565"/>
    </row>
    <row r="478" spans="1:52" ht="15.75">
      <c r="A478" s="60" t="s">
        <v>23</v>
      </c>
      <c r="B478" s="3"/>
      <c r="C478" s="3"/>
      <c r="D478" s="33">
        <f t="shared" si="13"/>
        <v>439.59999999999894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567">
        <v>40.5</v>
      </c>
      <c r="AT478" s="567">
        <v>0</v>
      </c>
      <c r="AU478" s="568"/>
      <c r="AV478" s="568"/>
      <c r="AW478" s="565"/>
      <c r="AX478" s="345"/>
      <c r="AY478" s="566"/>
      <c r="AZ478" s="565"/>
    </row>
    <row r="479" spans="1:52" ht="15.75">
      <c r="A479" s="60" t="s">
        <v>25</v>
      </c>
      <c r="B479" s="3"/>
      <c r="C479" s="3"/>
      <c r="D479" s="33">
        <f t="shared" si="13"/>
        <v>670.20000000000016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567">
        <v>28</v>
      </c>
      <c r="AT479" s="567">
        <v>0</v>
      </c>
      <c r="AU479" s="565"/>
      <c r="AV479" s="565"/>
      <c r="AW479" s="565"/>
      <c r="AX479" s="345"/>
      <c r="AY479" s="566"/>
      <c r="AZ479" s="565"/>
    </row>
    <row r="480" spans="1:52" ht="15.75">
      <c r="A480" s="82" t="s">
        <v>1654</v>
      </c>
      <c r="B480" s="3"/>
      <c r="C480" s="3"/>
      <c r="D480" s="33">
        <f t="shared" si="13"/>
        <v>561.99999999999977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567">
        <v>44.5</v>
      </c>
      <c r="AT480" s="567">
        <v>0</v>
      </c>
      <c r="AU480" s="225"/>
      <c r="AV480" s="225"/>
      <c r="AW480" s="565"/>
      <c r="AX480" s="345"/>
      <c r="AY480" s="566"/>
      <c r="AZ480" s="565"/>
    </row>
    <row r="481" spans="1:52" ht="15.75">
      <c r="A481" s="82" t="s">
        <v>1656</v>
      </c>
      <c r="B481" s="3"/>
      <c r="C481" s="3"/>
      <c r="D481" s="33">
        <f t="shared" si="13"/>
        <v>700.89999999999952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567">
        <v>12.100000000000001</v>
      </c>
      <c r="AT481" s="567">
        <v>0</v>
      </c>
      <c r="AU481" s="225"/>
      <c r="AV481" s="225"/>
      <c r="AW481" s="565"/>
      <c r="AX481" s="346"/>
      <c r="AY481" s="566"/>
      <c r="AZ481" s="565"/>
    </row>
    <row r="482" spans="1:52" ht="15.75">
      <c r="A482" s="3" t="s">
        <v>3366</v>
      </c>
      <c r="B482" s="3"/>
      <c r="C482" s="3"/>
      <c r="D482" s="33">
        <f t="shared" si="13"/>
        <v>391.20000000000044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567">
        <v>24</v>
      </c>
      <c r="AT482" s="567">
        <v>0</v>
      </c>
      <c r="AU482" s="565"/>
      <c r="AV482" s="565"/>
      <c r="AW482" s="565"/>
      <c r="AX482" s="358"/>
      <c r="AY482" s="566"/>
      <c r="AZ482" s="565"/>
    </row>
    <row r="483" spans="1:52" ht="15.75">
      <c r="A483" s="3" t="s">
        <v>746</v>
      </c>
      <c r="B483" s="3"/>
      <c r="C483" s="3"/>
      <c r="D483" s="33">
        <f t="shared" si="13"/>
        <v>373.2000000000001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567">
        <v>14.3</v>
      </c>
      <c r="AT483" s="567">
        <v>0</v>
      </c>
      <c r="AU483" s="565"/>
      <c r="AV483" s="565"/>
      <c r="AW483" s="565"/>
      <c r="AX483" s="345"/>
      <c r="AY483" s="566"/>
      <c r="AZ483" s="565"/>
    </row>
    <row r="484" spans="1:52" ht="15.75">
      <c r="A484" s="60" t="s">
        <v>27</v>
      </c>
      <c r="B484" s="3"/>
      <c r="C484" s="3"/>
      <c r="D484" s="33">
        <f t="shared" si="13"/>
        <v>382.20000000000005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567">
        <v>14.3</v>
      </c>
      <c r="AT484" s="567">
        <v>0</v>
      </c>
      <c r="AU484" s="568"/>
      <c r="AV484" s="568"/>
      <c r="AW484" s="565"/>
      <c r="AX484" s="346"/>
      <c r="AY484" s="566"/>
      <c r="AZ484" s="565"/>
    </row>
    <row r="485" spans="1:52" ht="15.75">
      <c r="A485" s="3" t="s">
        <v>778</v>
      </c>
      <c r="B485" s="3"/>
      <c r="C485" s="3"/>
      <c r="D485" s="33">
        <f t="shared" ref="D485:D516" si="14">SUM(E485:DZ485)</f>
        <v>452.59999999999974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567">
        <v>16.5</v>
      </c>
      <c r="AT485" s="567">
        <v>0</v>
      </c>
      <c r="AU485" s="565"/>
      <c r="AV485" s="565"/>
      <c r="AW485" s="565"/>
      <c r="AX485" s="346"/>
      <c r="AY485" s="566"/>
      <c r="AZ485" s="565"/>
    </row>
    <row r="486" spans="1:52" ht="15.75">
      <c r="A486" s="3" t="s">
        <v>154</v>
      </c>
      <c r="B486" s="3"/>
      <c r="C486" s="3"/>
      <c r="D486" s="33">
        <f t="shared" si="14"/>
        <v>558.3000000000003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567">
        <v>15.399999999999999</v>
      </c>
      <c r="AT486" s="567">
        <v>28</v>
      </c>
      <c r="AU486" s="568"/>
      <c r="AV486" s="568"/>
      <c r="AW486" s="565"/>
      <c r="AX486" s="345"/>
      <c r="AY486" s="566"/>
      <c r="AZ486" s="565"/>
    </row>
    <row r="487" spans="1:52" ht="15.75">
      <c r="A487" s="3" t="s">
        <v>3378</v>
      </c>
      <c r="B487" s="3"/>
      <c r="C487" s="3"/>
      <c r="D487" s="33">
        <f t="shared" si="14"/>
        <v>720.60000000000025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567">
        <v>0</v>
      </c>
      <c r="AT487" s="567">
        <v>0</v>
      </c>
      <c r="AU487" s="565"/>
      <c r="AV487" s="565"/>
      <c r="AW487" s="565"/>
      <c r="AX487" s="358"/>
      <c r="AY487" s="566"/>
      <c r="AZ487" s="565"/>
    </row>
    <row r="488" spans="1:52" ht="15.75">
      <c r="A488" s="3" t="s">
        <v>764</v>
      </c>
      <c r="B488" s="3"/>
      <c r="C488" s="3"/>
      <c r="D488" s="33">
        <f t="shared" si="14"/>
        <v>524.20000000000005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567">
        <v>40.299999999999997</v>
      </c>
      <c r="AT488" s="567">
        <v>0</v>
      </c>
      <c r="AU488" s="565"/>
      <c r="AV488" s="565"/>
      <c r="AW488" s="565"/>
      <c r="AX488" s="346"/>
      <c r="AY488" s="566"/>
      <c r="AZ488" s="565"/>
    </row>
    <row r="489" spans="1:52" ht="15.75">
      <c r="A489" t="s">
        <v>142</v>
      </c>
      <c r="B489" s="3"/>
      <c r="C489" s="3"/>
      <c r="D489" s="33">
        <f t="shared" si="14"/>
        <v>366.99999999999955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567">
        <v>36.299999999999997</v>
      </c>
      <c r="AT489" s="567">
        <v>26</v>
      </c>
      <c r="AU489" s="565"/>
      <c r="AV489" s="565"/>
      <c r="AW489" s="565"/>
      <c r="AX489" s="345"/>
      <c r="AY489" s="566"/>
      <c r="AZ489" s="565"/>
    </row>
    <row r="490" spans="1:52" ht="15.75">
      <c r="A490" s="3" t="s">
        <v>738</v>
      </c>
      <c r="B490" s="3"/>
      <c r="C490" s="3"/>
      <c r="D490" s="33">
        <f t="shared" si="14"/>
        <v>601.60000000000025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567">
        <v>34.1</v>
      </c>
      <c r="AT490" s="567">
        <v>0</v>
      </c>
      <c r="AU490" s="565"/>
      <c r="AV490" s="565"/>
      <c r="AW490" s="565"/>
      <c r="AX490" s="345"/>
      <c r="AY490" s="566"/>
      <c r="AZ490" s="565"/>
    </row>
    <row r="491" spans="1:52" ht="15.75">
      <c r="A491" s="82" t="s">
        <v>1660</v>
      </c>
      <c r="B491" s="3"/>
      <c r="C491" s="3"/>
      <c r="D491" s="33">
        <f t="shared" si="14"/>
        <v>533.09999999999889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567">
        <v>49.4</v>
      </c>
      <c r="AT491" s="567">
        <v>41.2</v>
      </c>
      <c r="AU491" s="225"/>
      <c r="AV491" s="225"/>
      <c r="AW491" s="565"/>
      <c r="AX491" s="345"/>
      <c r="AY491" s="566"/>
      <c r="AZ491" s="565"/>
    </row>
    <row r="492" spans="1:52" ht="15.75">
      <c r="A492" s="3" t="s">
        <v>3393</v>
      </c>
      <c r="B492" s="3"/>
      <c r="C492" s="3"/>
      <c r="D492" s="33">
        <f t="shared" si="14"/>
        <v>223.80000000000004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567">
        <v>8.8000000000000007</v>
      </c>
      <c r="AT492" s="567">
        <v>8.8000000000000007</v>
      </c>
      <c r="AU492" s="565"/>
      <c r="AV492" s="565"/>
      <c r="AW492" s="565"/>
      <c r="AX492" s="358"/>
      <c r="AY492" s="566"/>
      <c r="AZ492" s="565"/>
    </row>
    <row r="493" spans="1:52" ht="15.75">
      <c r="A493" s="3" t="s">
        <v>779</v>
      </c>
      <c r="B493" s="3"/>
      <c r="C493" s="3"/>
      <c r="D493" s="33">
        <f t="shared" si="14"/>
        <v>471.20000000000061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567">
        <v>39.4</v>
      </c>
      <c r="AT493" s="567">
        <v>0</v>
      </c>
      <c r="AU493" s="568"/>
      <c r="AV493" s="568"/>
      <c r="AW493" s="565"/>
      <c r="AX493" s="345"/>
      <c r="AY493" s="566"/>
      <c r="AZ493" s="565"/>
    </row>
    <row r="494" spans="1:52" ht="15.75">
      <c r="A494" s="60" t="s">
        <v>2048</v>
      </c>
      <c r="B494" s="3"/>
      <c r="C494" s="3"/>
      <c r="D494" s="33">
        <f t="shared" si="14"/>
        <v>460.20000000000061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567">
        <v>5.5</v>
      </c>
      <c r="AT494" s="567">
        <v>2.2000000000000002</v>
      </c>
      <c r="AU494" s="568"/>
      <c r="AV494" s="568"/>
      <c r="AW494" s="565"/>
      <c r="AX494" s="345"/>
      <c r="AY494" s="566"/>
      <c r="AZ494" s="565"/>
    </row>
    <row r="495" spans="1:52" ht="15.75">
      <c r="A495" s="3" t="s">
        <v>749</v>
      </c>
      <c r="B495" s="3"/>
      <c r="C495" s="3"/>
      <c r="D495" s="33">
        <f t="shared" si="14"/>
        <v>393.9999999999996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567">
        <v>34.9</v>
      </c>
      <c r="AT495" s="567">
        <v>0</v>
      </c>
      <c r="AU495" s="565"/>
      <c r="AV495" s="565"/>
      <c r="AW495" s="565"/>
      <c r="AX495" s="345"/>
      <c r="AY495" s="566"/>
      <c r="AZ495" s="565"/>
    </row>
    <row r="496" spans="1:52" ht="15.75">
      <c r="A496" s="3" t="s">
        <v>748</v>
      </c>
      <c r="B496" s="3"/>
      <c r="C496" s="3"/>
      <c r="D496" s="33">
        <f t="shared" si="14"/>
        <v>494.29999999999995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567">
        <v>42.5</v>
      </c>
      <c r="AT496" s="567">
        <v>0</v>
      </c>
      <c r="AU496" s="565"/>
      <c r="AV496" s="565"/>
      <c r="AW496" s="565"/>
      <c r="AX496" s="345"/>
      <c r="AY496" s="566"/>
      <c r="AZ496" s="565"/>
    </row>
    <row r="497" spans="1:52" ht="15.75">
      <c r="A497" s="60" t="s">
        <v>2050</v>
      </c>
      <c r="B497" s="3"/>
      <c r="C497" s="3"/>
      <c r="D497" s="33">
        <f t="shared" si="14"/>
        <v>480.30000000000007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567">
        <v>15.399999999999999</v>
      </c>
      <c r="AT497" s="567">
        <v>6.7</v>
      </c>
      <c r="AU497" s="568"/>
      <c r="AV497" s="568"/>
      <c r="AW497" s="565"/>
      <c r="AX497" s="345"/>
      <c r="AY497" s="566"/>
      <c r="AZ497" s="565"/>
    </row>
    <row r="498" spans="1:52" ht="15.75">
      <c r="A498" s="60" t="s">
        <v>2155</v>
      </c>
      <c r="B498" s="3"/>
      <c r="C498" s="3"/>
      <c r="D498" s="33">
        <f t="shared" si="14"/>
        <v>334.99999999999966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567">
        <v>16.5</v>
      </c>
      <c r="AT498" s="567">
        <v>0</v>
      </c>
      <c r="AU498" s="568"/>
      <c r="AV498" s="568"/>
      <c r="AW498" s="565"/>
      <c r="AX498" s="345"/>
      <c r="AY498" s="566"/>
      <c r="AZ498" s="565"/>
    </row>
    <row r="499" spans="1:52" ht="15.75">
      <c r="A499" s="3" t="s">
        <v>3373</v>
      </c>
      <c r="B499" s="3"/>
      <c r="C499" s="3"/>
      <c r="D499" s="33">
        <f t="shared" si="14"/>
        <v>495.40000000000055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567">
        <v>28</v>
      </c>
      <c r="AT499" s="567">
        <v>0</v>
      </c>
      <c r="AU499" s="565"/>
      <c r="AV499" s="565"/>
      <c r="AW499" s="565"/>
      <c r="AX499" s="358"/>
      <c r="AY499" s="566"/>
      <c r="AZ499" s="565"/>
    </row>
    <row r="500" spans="1:52" ht="15.75">
      <c r="A500" s="3" t="s">
        <v>733</v>
      </c>
      <c r="B500" s="3"/>
      <c r="C500" s="3"/>
      <c r="D500" s="33">
        <f t="shared" si="14"/>
        <v>388.7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567">
        <v>15.399999999999999</v>
      </c>
      <c r="AT500" s="567">
        <v>1.1000000000000001</v>
      </c>
      <c r="AU500" s="565"/>
      <c r="AV500" s="565"/>
      <c r="AW500" s="565"/>
      <c r="AX500" s="345"/>
      <c r="AY500" s="566"/>
      <c r="AZ500" s="565"/>
    </row>
    <row r="501" spans="1:52" ht="15.75">
      <c r="A501" s="3" t="s">
        <v>3376</v>
      </c>
      <c r="B501" s="3"/>
      <c r="C501" s="3"/>
      <c r="D501" s="33">
        <f t="shared" si="14"/>
        <v>372.60000000000014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567">
        <v>15.399999999999999</v>
      </c>
      <c r="AT501" s="567">
        <v>0</v>
      </c>
      <c r="AU501" s="565"/>
      <c r="AV501" s="565"/>
      <c r="AW501" s="565"/>
      <c r="AX501" s="358"/>
      <c r="AY501" s="566"/>
      <c r="AZ501" s="565"/>
    </row>
    <row r="502" spans="1:52" ht="15.75">
      <c r="A502" s="60" t="s">
        <v>2000</v>
      </c>
      <c r="B502" s="3"/>
      <c r="C502" s="3"/>
      <c r="D502" s="33">
        <f t="shared" si="14"/>
        <v>432.8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567">
        <v>26</v>
      </c>
      <c r="AT502" s="567">
        <v>0</v>
      </c>
      <c r="AU502" s="568"/>
      <c r="AV502" s="568"/>
      <c r="AW502" s="565"/>
      <c r="AX502" s="345"/>
      <c r="AY502" s="566"/>
      <c r="AZ502" s="565"/>
    </row>
    <row r="503" spans="1:52" ht="15.75">
      <c r="A503" s="3" t="s">
        <v>3395</v>
      </c>
      <c r="B503" s="3"/>
      <c r="C503" s="3"/>
      <c r="D503" s="33">
        <f t="shared" si="14"/>
        <v>415.40000000000009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567">
        <v>0</v>
      </c>
      <c r="AT503" s="567">
        <v>1.4</v>
      </c>
      <c r="AU503" s="565"/>
      <c r="AV503" s="565"/>
      <c r="AW503" s="565"/>
      <c r="AX503" s="358"/>
      <c r="AY503" s="566"/>
      <c r="AZ503" s="565"/>
    </row>
    <row r="504" spans="1:52" ht="15.75">
      <c r="A504" s="60" t="s">
        <v>31</v>
      </c>
      <c r="B504" s="3"/>
      <c r="C504" s="3"/>
      <c r="D504" s="33">
        <f t="shared" si="14"/>
        <v>722.19999999999959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567">
        <v>43.4</v>
      </c>
      <c r="AT504" s="567">
        <v>0</v>
      </c>
      <c r="AU504" s="568"/>
      <c r="AV504" s="568"/>
      <c r="AW504" s="565"/>
      <c r="AX504" s="346"/>
      <c r="AY504" s="566"/>
      <c r="AZ504" s="565"/>
    </row>
    <row r="505" spans="1:52" ht="15.75">
      <c r="A505" s="3" t="s">
        <v>790</v>
      </c>
      <c r="B505" s="3"/>
      <c r="C505" s="3"/>
      <c r="D505" s="33">
        <f t="shared" si="14"/>
        <v>867.79999999999905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567">
        <v>22</v>
      </c>
      <c r="AT505" s="567">
        <v>0</v>
      </c>
      <c r="AU505" s="565"/>
      <c r="AV505" s="565"/>
      <c r="AW505" s="565"/>
      <c r="AX505" s="345"/>
      <c r="AY505" s="566"/>
      <c r="AZ505" s="565"/>
    </row>
    <row r="506" spans="1:52" ht="15.75">
      <c r="A506" s="3" t="s">
        <v>3379</v>
      </c>
      <c r="B506" s="3"/>
      <c r="C506" s="3"/>
      <c r="D506" s="33">
        <f t="shared" si="14"/>
        <v>589.3000000000003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567">
        <v>26</v>
      </c>
      <c r="AT506" s="567">
        <v>25.5</v>
      </c>
      <c r="AU506" s="565"/>
      <c r="AV506" s="565"/>
      <c r="AW506" s="565"/>
      <c r="AX506" s="358"/>
      <c r="AY506" s="566"/>
      <c r="AZ506" s="565"/>
    </row>
    <row r="507" spans="1:52" ht="15.75">
      <c r="A507" s="3" t="s">
        <v>755</v>
      </c>
      <c r="B507" s="3"/>
      <c r="C507" s="3"/>
      <c r="D507" s="33">
        <f t="shared" si="14"/>
        <v>378.90000000000003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567">
        <v>13.2</v>
      </c>
      <c r="AT507" s="567">
        <v>22</v>
      </c>
      <c r="AU507" s="565"/>
      <c r="AV507" s="565"/>
      <c r="AW507" s="565"/>
      <c r="AX507" s="345"/>
      <c r="AY507" s="566"/>
      <c r="AZ507" s="565"/>
    </row>
    <row r="508" spans="1:52" ht="15.75">
      <c r="A508" s="3" t="s">
        <v>782</v>
      </c>
      <c r="B508" s="3"/>
      <c r="C508" s="3"/>
      <c r="D508" s="33">
        <f t="shared" si="14"/>
        <v>417.70000000000044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567">
        <v>0</v>
      </c>
      <c r="AT508" s="567">
        <v>0</v>
      </c>
      <c r="AU508" s="565"/>
      <c r="AV508" s="565"/>
      <c r="AW508" s="565"/>
      <c r="AX508" s="346"/>
      <c r="AY508" s="566"/>
      <c r="AZ508" s="565"/>
    </row>
    <row r="509" spans="1:52" ht="15.75">
      <c r="A509" s="60" t="s">
        <v>33</v>
      </c>
      <c r="B509" s="3"/>
      <c r="C509" s="3"/>
      <c r="D509" s="33">
        <f t="shared" si="14"/>
        <v>653.80000000000007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567">
        <v>39.4</v>
      </c>
      <c r="AT509" s="567">
        <v>28</v>
      </c>
      <c r="AU509" s="565"/>
      <c r="AV509" s="565"/>
      <c r="AW509" s="565"/>
      <c r="AX509" s="345"/>
      <c r="AY509" s="566"/>
      <c r="AZ509" s="565"/>
    </row>
    <row r="510" spans="1:52" ht="15.75">
      <c r="A510" s="60" t="s">
        <v>37</v>
      </c>
      <c r="B510" s="3"/>
      <c r="C510" s="3"/>
      <c r="D510" s="33">
        <f t="shared" si="14"/>
        <v>522.40000000000134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567">
        <v>13.2</v>
      </c>
      <c r="AT510" s="567">
        <v>0</v>
      </c>
      <c r="AU510" s="569"/>
      <c r="AV510" s="569"/>
      <c r="AW510" s="565"/>
      <c r="AX510" s="345"/>
      <c r="AY510" s="566"/>
      <c r="AZ510" s="565"/>
    </row>
    <row r="511" spans="1:52" ht="15.75">
      <c r="A511" t="s">
        <v>143</v>
      </c>
      <c r="B511" s="3"/>
      <c r="C511" s="3"/>
      <c r="D511" s="33">
        <f t="shared" si="14"/>
        <v>725.49999999999864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567">
        <v>42.5</v>
      </c>
      <c r="AT511" s="567">
        <v>26</v>
      </c>
      <c r="AU511" s="568"/>
      <c r="AV511" s="568"/>
      <c r="AW511" s="565"/>
      <c r="AX511" s="345"/>
      <c r="AY511" s="566"/>
      <c r="AZ511" s="565"/>
    </row>
    <row r="512" spans="1:52" ht="15.75">
      <c r="A512" s="82" t="s">
        <v>1662</v>
      </c>
      <c r="B512" s="3"/>
      <c r="C512" s="3"/>
      <c r="D512" s="33">
        <f t="shared" si="14"/>
        <v>596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567">
        <v>35.200000000000003</v>
      </c>
      <c r="AT512" s="567">
        <v>0</v>
      </c>
      <c r="AU512" s="225"/>
      <c r="AV512" s="225"/>
      <c r="AW512" s="565"/>
      <c r="AX512" s="345"/>
      <c r="AY512" s="566"/>
      <c r="AZ512" s="565"/>
    </row>
    <row r="513" spans="1:52" ht="15.75">
      <c r="A513" s="60" t="s">
        <v>2028</v>
      </c>
      <c r="B513" s="3"/>
      <c r="C513" s="3"/>
      <c r="D513" s="33">
        <f t="shared" si="14"/>
        <v>262.40000000000009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567">
        <v>0</v>
      </c>
      <c r="AT513" s="567">
        <v>28</v>
      </c>
      <c r="AU513" s="568"/>
      <c r="AV513" s="568"/>
      <c r="AW513" s="565"/>
      <c r="AX513" s="345"/>
      <c r="AY513" s="566"/>
      <c r="AZ513" s="565"/>
    </row>
    <row r="514" spans="1:52" ht="15.75">
      <c r="A514" s="3" t="s">
        <v>180</v>
      </c>
      <c r="B514" s="3"/>
      <c r="C514" s="3"/>
      <c r="D514" s="33">
        <f t="shared" si="14"/>
        <v>424.99999999999994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567">
        <v>28</v>
      </c>
      <c r="AT514" s="567">
        <v>24</v>
      </c>
      <c r="AU514" s="565"/>
      <c r="AV514" s="565"/>
      <c r="AW514" s="565"/>
      <c r="AX514" s="358"/>
      <c r="AY514" s="566"/>
      <c r="AZ514" s="565"/>
    </row>
    <row r="515" spans="1:52" ht="15.75">
      <c r="A515" s="3" t="s">
        <v>3391</v>
      </c>
      <c r="B515" s="3"/>
      <c r="C515" s="3"/>
      <c r="D515" s="33">
        <f t="shared" si="14"/>
        <v>316.69999999999993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567">
        <v>12.100000000000001</v>
      </c>
      <c r="AT515" s="567">
        <v>0</v>
      </c>
      <c r="AU515" s="565"/>
      <c r="AV515" s="565"/>
      <c r="AW515" s="565"/>
      <c r="AX515" s="358"/>
      <c r="AY515" s="566"/>
      <c r="AZ515" s="565"/>
    </row>
    <row r="516" spans="1:52" ht="15.75">
      <c r="A516" s="82" t="s">
        <v>1659</v>
      </c>
      <c r="B516" s="3"/>
      <c r="C516" s="3"/>
      <c r="D516" s="33">
        <f t="shared" si="14"/>
        <v>565.49999999999989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567">
        <v>12.100000000000001</v>
      </c>
      <c r="AT516" s="567">
        <v>0</v>
      </c>
      <c r="AU516" s="225"/>
      <c r="AV516" s="225"/>
      <c r="AW516" s="565"/>
      <c r="AX516" s="345"/>
      <c r="AY516" s="566"/>
      <c r="AZ516" s="565"/>
    </row>
    <row r="517" spans="1:52" ht="15.75">
      <c r="A517" s="3" t="s">
        <v>155</v>
      </c>
      <c r="B517" s="3"/>
      <c r="C517" s="3"/>
      <c r="D517" s="33">
        <f>SUM(E517:DZ517)</f>
        <v>401.40000000000083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567">
        <v>15.399999999999999</v>
      </c>
      <c r="AT517" s="567">
        <v>0</v>
      </c>
      <c r="AU517" s="569"/>
      <c r="AV517" s="569"/>
      <c r="AW517" s="565"/>
      <c r="AX517" s="345"/>
      <c r="AY517" s="566"/>
      <c r="AZ517" s="565"/>
    </row>
    <row r="518" spans="1:52" ht="15.75">
      <c r="A518" s="3" t="s">
        <v>753</v>
      </c>
      <c r="B518" s="3"/>
      <c r="C518" s="3"/>
      <c r="D518" s="33">
        <f>SUM(E518:DZ518)</f>
        <v>407.19999999999987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567">
        <v>13.2</v>
      </c>
      <c r="AT518" s="567">
        <v>0</v>
      </c>
      <c r="AU518" s="565"/>
      <c r="AV518" s="565"/>
      <c r="AW518" s="565"/>
      <c r="AX518" s="345"/>
      <c r="AY518" s="566"/>
      <c r="AZ518" s="565"/>
    </row>
    <row r="519" spans="1:52" ht="15.75">
      <c r="A519" s="60" t="s">
        <v>3362</v>
      </c>
      <c r="B519" s="3"/>
      <c r="C519" s="3"/>
      <c r="D519" s="33">
        <f>SUM(E519:DZ519)</f>
        <v>450.99999999999949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567">
        <v>0</v>
      </c>
      <c r="AT519" s="567">
        <v>10.4</v>
      </c>
      <c r="AU519" s="568"/>
      <c r="AV519" s="568"/>
      <c r="AW519" s="565"/>
      <c r="AX519" s="346"/>
      <c r="AY519" s="566"/>
      <c r="AZ519" s="565"/>
    </row>
    <row r="520" spans="1:52" ht="15.75">
      <c r="A520" s="60" t="s">
        <v>2006</v>
      </c>
      <c r="B520" s="3"/>
      <c r="C520" s="3"/>
      <c r="D520" s="33">
        <f>SUM(E520:DZ520)</f>
        <v>692.50000000000011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567">
        <v>24</v>
      </c>
      <c r="AT520" s="567">
        <v>26</v>
      </c>
      <c r="AU520" s="568"/>
      <c r="AV520" s="568"/>
      <c r="AW520" s="565"/>
      <c r="AX520" s="345"/>
      <c r="AY520" s="566"/>
      <c r="AZ520" s="565"/>
    </row>
    <row r="521" spans="1:52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2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2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2" ht="20.25">
      <c r="A524" s="30" t="s">
        <v>170</v>
      </c>
      <c r="D524" s="32" t="s">
        <v>40</v>
      </c>
      <c r="E524" s="110" t="s">
        <v>4144</v>
      </c>
      <c r="F524" s="110" t="s">
        <v>4721</v>
      </c>
      <c r="G524" s="110" t="s">
        <v>4728</v>
      </c>
      <c r="H524" s="110" t="s">
        <v>4806</v>
      </c>
      <c r="I524" s="110" t="s">
        <v>4829</v>
      </c>
      <c r="J524" s="110" t="s">
        <v>4832</v>
      </c>
      <c r="K524" s="110" t="s">
        <v>4945</v>
      </c>
      <c r="L524" s="110" t="s">
        <v>4967</v>
      </c>
      <c r="M524" s="110" t="s">
        <v>5057</v>
      </c>
      <c r="N524" s="110" t="s">
        <v>4951</v>
      </c>
      <c r="O524" s="110" t="s">
        <v>5087</v>
      </c>
      <c r="P524" s="110" t="s">
        <v>5354</v>
      </c>
      <c r="Q524" s="110" t="s">
        <v>5415</v>
      </c>
      <c r="R524" s="110" t="s">
        <v>5515</v>
      </c>
      <c r="S524" s="110" t="s">
        <v>5514</v>
      </c>
      <c r="T524" s="110" t="s">
        <v>5605</v>
      </c>
      <c r="U524" s="110" t="s">
        <v>5637</v>
      </c>
      <c r="V524" s="110" t="s">
        <v>5733</v>
      </c>
      <c r="W524" s="110" t="s">
        <v>5734</v>
      </c>
      <c r="X524" s="110" t="s">
        <v>5732</v>
      </c>
    </row>
    <row r="525" spans="1:52" ht="15.75">
      <c r="A525" s="3" t="s">
        <v>3374</v>
      </c>
      <c r="B525" s="3"/>
      <c r="C525" s="3"/>
      <c r="D525" s="33">
        <f t="shared" ref="D525:D556" si="15">SUM(E525:DZ525)</f>
        <v>166.50000000000236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567">
        <v>1.2</v>
      </c>
      <c r="X525" s="567">
        <v>14.399999999999999</v>
      </c>
      <c r="Y525" s="565"/>
      <c r="Z525" s="565"/>
      <c r="AA525" s="565"/>
      <c r="AB525" s="358"/>
      <c r="AC525" s="566"/>
      <c r="AD525" s="565"/>
    </row>
    <row r="526" spans="1:52" ht="15.75">
      <c r="A526" s="60" t="s">
        <v>2008</v>
      </c>
      <c r="B526" s="3"/>
      <c r="C526" s="3"/>
      <c r="D526" s="33">
        <f t="shared" si="15"/>
        <v>255.29999999998711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567">
        <v>1.2</v>
      </c>
      <c r="X526" s="567">
        <v>7.5</v>
      </c>
      <c r="Y526" s="568"/>
      <c r="Z526" s="568"/>
      <c r="AA526" s="565"/>
      <c r="AB526" s="345"/>
      <c r="AC526" s="566"/>
      <c r="AD526" s="565"/>
    </row>
    <row r="527" spans="1:52" ht="15.75">
      <c r="A527" s="82" t="s">
        <v>1657</v>
      </c>
      <c r="B527" s="3"/>
      <c r="C527" s="3"/>
      <c r="D527" s="33">
        <f t="shared" si="15"/>
        <v>186.29999999999632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567">
        <v>0</v>
      </c>
      <c r="X527" s="567">
        <v>0</v>
      </c>
      <c r="Y527" s="225"/>
      <c r="Z527" s="225"/>
      <c r="AA527" s="565"/>
      <c r="AB527" s="345"/>
      <c r="AC527" s="566"/>
      <c r="AD527" s="565"/>
    </row>
    <row r="528" spans="1:52" ht="15.75">
      <c r="A528" s="60" t="s">
        <v>2001</v>
      </c>
      <c r="B528" s="3"/>
      <c r="C528" s="3"/>
      <c r="D528" s="33">
        <f t="shared" si="15"/>
        <v>226.00000000000946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567">
        <v>8.3999999999999986</v>
      </c>
      <c r="X528" s="567">
        <v>0</v>
      </c>
      <c r="Y528" s="568"/>
      <c r="Z528" s="568"/>
      <c r="AA528" s="565"/>
      <c r="AB528" s="345"/>
      <c r="AC528" s="566"/>
      <c r="AD528" s="565"/>
    </row>
    <row r="529" spans="1:30" ht="15.75">
      <c r="A529" s="82" t="s">
        <v>1652</v>
      </c>
      <c r="B529" s="3"/>
      <c r="C529" s="3"/>
      <c r="D529" s="33">
        <f t="shared" si="15"/>
        <v>246.29999999999586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567">
        <v>0</v>
      </c>
      <c r="X529" s="567">
        <v>0</v>
      </c>
      <c r="Y529" s="225"/>
      <c r="Z529" s="225"/>
      <c r="AA529" s="565"/>
      <c r="AB529" s="345"/>
      <c r="AC529" s="566"/>
      <c r="AD529" s="565"/>
    </row>
    <row r="530" spans="1:30" ht="15.75">
      <c r="A530" s="82" t="s">
        <v>1647</v>
      </c>
      <c r="B530" s="3"/>
      <c r="C530" s="3"/>
      <c r="D530" s="33">
        <f t="shared" si="15"/>
        <v>364.5999999999874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567">
        <v>0</v>
      </c>
      <c r="X530" s="567">
        <v>3.9000000000000004</v>
      </c>
      <c r="Y530" s="225"/>
      <c r="Z530" s="225"/>
      <c r="AA530" s="565"/>
      <c r="AB530" s="345"/>
      <c r="AC530" s="566"/>
      <c r="AD530" s="565"/>
    </row>
    <row r="531" spans="1:30" ht="15.75">
      <c r="A531" s="3" t="s">
        <v>3363</v>
      </c>
      <c r="B531" s="3"/>
      <c r="C531" s="3"/>
      <c r="D531" s="33">
        <f t="shared" si="15"/>
        <v>211.29999999999842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567">
        <v>0</v>
      </c>
      <c r="X531" s="567">
        <v>0</v>
      </c>
      <c r="Y531" s="565"/>
      <c r="Z531" s="565"/>
      <c r="AA531" s="565"/>
      <c r="AB531" s="358"/>
      <c r="AC531" s="566"/>
      <c r="AD531" s="565"/>
    </row>
    <row r="532" spans="1:30" ht="15.75">
      <c r="A532" s="60" t="s">
        <v>1</v>
      </c>
      <c r="B532" s="3"/>
      <c r="C532" s="3"/>
      <c r="D532" s="33">
        <f t="shared" si="15"/>
        <v>397.30000000000922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567">
        <v>8.3999999999999986</v>
      </c>
      <c r="X532" s="567">
        <v>1.5</v>
      </c>
      <c r="Y532" s="568"/>
      <c r="Z532" s="568"/>
      <c r="AA532" s="565"/>
      <c r="AB532" s="345"/>
      <c r="AC532" s="566"/>
      <c r="AD532" s="565"/>
    </row>
    <row r="533" spans="1:30" ht="15.75">
      <c r="A533" s="60" t="s">
        <v>2021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567">
        <v>0</v>
      </c>
      <c r="X533" s="567">
        <v>0</v>
      </c>
      <c r="Y533" s="568"/>
      <c r="Z533" s="568"/>
      <c r="AA533" s="565"/>
      <c r="AB533" s="345"/>
      <c r="AC533" s="566"/>
      <c r="AD533" s="565"/>
    </row>
    <row r="534" spans="1:30" ht="15.75">
      <c r="A534" s="3" t="s">
        <v>3382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567">
        <v>0</v>
      </c>
      <c r="X534" s="567">
        <v>0</v>
      </c>
      <c r="Y534" s="565"/>
      <c r="Z534" s="565"/>
      <c r="AA534" s="565"/>
      <c r="AB534" s="358"/>
      <c r="AC534" s="566"/>
      <c r="AD534" s="565"/>
    </row>
    <row r="535" spans="1:30" ht="15.75">
      <c r="A535" s="82" t="s">
        <v>1653</v>
      </c>
      <c r="B535" s="3"/>
      <c r="C535" s="3"/>
      <c r="D535" s="33">
        <f t="shared" si="15"/>
        <v>241.10000000001401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567">
        <v>0</v>
      </c>
      <c r="X535" s="567">
        <v>0</v>
      </c>
      <c r="Y535" s="225"/>
      <c r="Z535" s="225"/>
      <c r="AA535" s="565"/>
      <c r="AB535" s="345"/>
      <c r="AC535" s="566"/>
      <c r="AD535" s="565"/>
    </row>
    <row r="536" spans="1:30" ht="15.75">
      <c r="A536" s="3" t="s">
        <v>771</v>
      </c>
      <c r="B536" s="3"/>
      <c r="C536" s="3"/>
      <c r="D536" s="33">
        <f t="shared" si="15"/>
        <v>238.20000000000294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567">
        <v>1.3</v>
      </c>
      <c r="X536" s="567">
        <v>7.5</v>
      </c>
      <c r="Y536" s="565"/>
      <c r="Z536" s="565"/>
      <c r="AA536" s="565"/>
      <c r="AB536" s="345"/>
      <c r="AC536" s="566"/>
      <c r="AD536" s="565"/>
    </row>
    <row r="537" spans="1:30" ht="15.75">
      <c r="A537" s="60" t="s">
        <v>2051</v>
      </c>
      <c r="B537" s="3"/>
      <c r="C537" s="3"/>
      <c r="D537" s="33">
        <f t="shared" si="15"/>
        <v>236.39999999999844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567">
        <v>7.7000000000000011</v>
      </c>
      <c r="X537" s="567">
        <v>0</v>
      </c>
      <c r="Y537" s="568"/>
      <c r="Z537" s="568"/>
      <c r="AA537" s="565"/>
      <c r="AB537" s="345"/>
      <c r="AC537" s="566"/>
      <c r="AD537" s="565"/>
    </row>
    <row r="538" spans="1:30" ht="15.75">
      <c r="A538" s="3" t="s">
        <v>788</v>
      </c>
      <c r="B538" s="3"/>
      <c r="C538" s="3"/>
      <c r="D538" s="33">
        <f t="shared" si="15"/>
        <v>219.80000000000706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567">
        <v>0</v>
      </c>
      <c r="X538" s="567">
        <v>0</v>
      </c>
      <c r="Y538" s="565"/>
      <c r="Z538" s="565"/>
      <c r="AA538" s="565"/>
      <c r="AB538" s="345"/>
      <c r="AC538" s="566"/>
      <c r="AD538" s="565"/>
    </row>
    <row r="539" spans="1:30" ht="15.75">
      <c r="A539" s="60" t="s">
        <v>2004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567">
        <v>0</v>
      </c>
      <c r="X539" s="567">
        <v>0</v>
      </c>
      <c r="Y539" s="568"/>
      <c r="Z539" s="568"/>
      <c r="AA539" s="565"/>
      <c r="AB539" s="345"/>
      <c r="AC539" s="566"/>
      <c r="AD539" s="565"/>
    </row>
    <row r="540" spans="1:30" ht="15.75">
      <c r="A540" s="3" t="s">
        <v>3364</v>
      </c>
      <c r="B540" s="3"/>
      <c r="C540" s="3"/>
      <c r="D540" s="33">
        <f t="shared" si="15"/>
        <v>150.49999999999994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567">
        <v>0</v>
      </c>
      <c r="X540" s="567">
        <v>3.3000000000000003</v>
      </c>
      <c r="Y540" s="565"/>
      <c r="Z540" s="565"/>
      <c r="AA540" s="565"/>
      <c r="AB540" s="358"/>
      <c r="AC540" s="566"/>
      <c r="AD540" s="565"/>
    </row>
    <row r="541" spans="1:30" ht="15.75">
      <c r="A541" s="3" t="s">
        <v>153</v>
      </c>
      <c r="B541" s="3"/>
      <c r="C541" s="3"/>
      <c r="D541" s="33">
        <f t="shared" si="15"/>
        <v>373.69999999999493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567">
        <v>0</v>
      </c>
      <c r="X541" s="567">
        <v>0</v>
      </c>
      <c r="Y541" s="565"/>
      <c r="Z541" s="565"/>
      <c r="AA541" s="565"/>
      <c r="AB541" s="345"/>
      <c r="AC541" s="566"/>
      <c r="AD541" s="565"/>
    </row>
    <row r="542" spans="1:30" ht="15.75">
      <c r="A542" s="60" t="s">
        <v>2022</v>
      </c>
      <c r="B542" s="3"/>
      <c r="C542" s="3"/>
      <c r="D542" s="33">
        <f t="shared" si="15"/>
        <v>313.40000000000202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567">
        <v>0</v>
      </c>
      <c r="X542" s="567">
        <v>6</v>
      </c>
      <c r="Y542" s="568"/>
      <c r="Z542" s="568"/>
      <c r="AA542" s="565"/>
      <c r="AB542" s="345"/>
      <c r="AC542" s="566"/>
      <c r="AD542" s="565"/>
    </row>
    <row r="543" spans="1:30" ht="15.75">
      <c r="A543" s="3" t="s">
        <v>3367</v>
      </c>
      <c r="B543" s="3"/>
      <c r="C543" s="3"/>
      <c r="D543" s="33">
        <f t="shared" si="15"/>
        <v>186.49999999999588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567">
        <v>3.3000000000000003</v>
      </c>
      <c r="X543" s="567">
        <v>0</v>
      </c>
      <c r="Y543" s="565"/>
      <c r="Z543" s="565"/>
      <c r="AA543" s="565"/>
      <c r="AB543" s="358"/>
      <c r="AC543" s="566"/>
      <c r="AD543" s="565"/>
    </row>
    <row r="544" spans="1:30" ht="15.75">
      <c r="A544" s="3" t="s">
        <v>3381</v>
      </c>
      <c r="B544" s="3"/>
      <c r="C544" s="3"/>
      <c r="D544" s="33">
        <f t="shared" si="15"/>
        <v>256.20000000000203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567">
        <v>0</v>
      </c>
      <c r="X544" s="567">
        <v>0</v>
      </c>
      <c r="Y544" s="565"/>
      <c r="Z544" s="565"/>
      <c r="AA544" s="565"/>
      <c r="AB544" s="358"/>
      <c r="AC544" s="566"/>
      <c r="AD544" s="565"/>
    </row>
    <row r="545" spans="1:30" ht="15.75">
      <c r="A545" s="3" t="s">
        <v>9</v>
      </c>
      <c r="B545" s="3"/>
      <c r="C545" s="3"/>
      <c r="D545" s="33">
        <f t="shared" si="15"/>
        <v>260.69999999999948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567">
        <v>1.1000000000000001</v>
      </c>
      <c r="X545" s="567">
        <v>9.1</v>
      </c>
      <c r="Y545" s="568"/>
      <c r="Z545" s="568"/>
      <c r="AA545" s="565"/>
      <c r="AB545" s="346"/>
      <c r="AC545" s="566"/>
      <c r="AD545" s="565"/>
    </row>
    <row r="546" spans="1:30" ht="15.75">
      <c r="A546" s="60" t="s">
        <v>2016</v>
      </c>
      <c r="B546" s="3"/>
      <c r="C546" s="3"/>
      <c r="D546" s="33">
        <f t="shared" si="15"/>
        <v>441.70000000000232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567">
        <v>9.7999999999999989</v>
      </c>
      <c r="X546" s="567">
        <v>0</v>
      </c>
      <c r="Y546" s="568"/>
      <c r="Z546" s="568"/>
      <c r="AA546" s="565"/>
      <c r="AB546" s="345"/>
      <c r="AC546" s="566"/>
      <c r="AD546" s="565"/>
    </row>
    <row r="547" spans="1:30" ht="15.75">
      <c r="A547" s="60" t="s">
        <v>11</v>
      </c>
      <c r="B547" s="3"/>
      <c r="C547" s="3"/>
      <c r="D547" s="33">
        <f t="shared" si="15"/>
        <v>195.10000000000326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567">
        <v>1.2</v>
      </c>
      <c r="X547" s="567">
        <v>0</v>
      </c>
      <c r="Y547" s="568"/>
      <c r="Z547" s="568"/>
      <c r="AA547" s="565"/>
      <c r="AB547" s="345"/>
      <c r="AC547" s="566"/>
      <c r="AD547" s="565"/>
    </row>
    <row r="548" spans="1:30" s="30" customFormat="1" ht="20.25">
      <c r="A548" s="3" t="s">
        <v>3365</v>
      </c>
      <c r="B548" s="3"/>
      <c r="C548" s="3"/>
      <c r="D548" s="33">
        <f t="shared" si="15"/>
        <v>247.19999999999936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567">
        <v>1.3</v>
      </c>
      <c r="X548" s="567">
        <v>26.700000000000003</v>
      </c>
      <c r="Y548" s="565"/>
      <c r="Z548" s="565"/>
      <c r="AA548" s="565"/>
      <c r="AB548" s="358"/>
      <c r="AC548" s="566"/>
      <c r="AD548" s="565"/>
    </row>
    <row r="549" spans="1:30" ht="15.75">
      <c r="A549" s="60" t="s">
        <v>2023</v>
      </c>
      <c r="B549" s="3"/>
      <c r="C549" s="3"/>
      <c r="D549" s="33">
        <f t="shared" si="15"/>
        <v>165.19999999998976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567">
        <v>0</v>
      </c>
      <c r="X549" s="567">
        <v>0</v>
      </c>
      <c r="Y549" s="568"/>
      <c r="Z549" s="568"/>
      <c r="AA549" s="565"/>
      <c r="AB549" s="345"/>
      <c r="AC549" s="566"/>
      <c r="AD549" s="565"/>
    </row>
    <row r="550" spans="1:30" ht="15.75">
      <c r="A550" s="82" t="s">
        <v>1655</v>
      </c>
      <c r="B550" s="3"/>
      <c r="C550" s="3"/>
      <c r="D550" s="33">
        <f t="shared" si="15"/>
        <v>315.39999999999924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567">
        <v>9.0000000000000018</v>
      </c>
      <c r="X550" s="567">
        <v>4.8</v>
      </c>
      <c r="Y550" s="225"/>
      <c r="Z550" s="225"/>
      <c r="AA550" s="565"/>
      <c r="AB550" s="345"/>
      <c r="AC550" s="566"/>
      <c r="AD550" s="565"/>
    </row>
    <row r="551" spans="1:30" ht="15.75">
      <c r="A551" s="3" t="s">
        <v>728</v>
      </c>
      <c r="B551" s="3"/>
      <c r="C551" s="3"/>
      <c r="D551" s="33">
        <f t="shared" si="15"/>
        <v>169.10000000000281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567">
        <v>9</v>
      </c>
      <c r="X551" s="567">
        <v>4.1999999999999993</v>
      </c>
      <c r="Y551" s="565"/>
      <c r="Z551" s="565"/>
      <c r="AA551" s="565"/>
      <c r="AB551" s="345"/>
      <c r="AC551" s="566"/>
      <c r="AD551" s="565"/>
    </row>
    <row r="552" spans="1:30" ht="15.75">
      <c r="A552" s="60" t="s">
        <v>2009</v>
      </c>
      <c r="B552" s="3"/>
      <c r="C552" s="3"/>
      <c r="D552" s="33">
        <f t="shared" si="15"/>
        <v>350.40000000000413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567">
        <v>1.4</v>
      </c>
      <c r="X552" s="567">
        <v>0</v>
      </c>
      <c r="Y552" s="568"/>
      <c r="Z552" s="568"/>
      <c r="AA552" s="565"/>
      <c r="AB552" s="345"/>
      <c r="AC552" s="566"/>
      <c r="AD552" s="565"/>
    </row>
    <row r="553" spans="1:30" ht="15.75">
      <c r="A553" s="3" t="s">
        <v>3375</v>
      </c>
      <c r="B553" s="3"/>
      <c r="C553" s="3"/>
      <c r="D553" s="33">
        <f t="shared" si="15"/>
        <v>251.40000000000225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567">
        <v>0</v>
      </c>
      <c r="X553" s="567">
        <v>4.5</v>
      </c>
      <c r="Y553" s="565"/>
      <c r="Z553" s="565"/>
      <c r="AA553" s="565"/>
      <c r="AB553" s="358"/>
      <c r="AC553" s="566"/>
      <c r="AD553" s="565"/>
    </row>
    <row r="554" spans="1:30" ht="15.75">
      <c r="A554" s="3" t="s">
        <v>783</v>
      </c>
      <c r="B554" s="3"/>
      <c r="C554" s="3"/>
      <c r="D554" s="33">
        <f t="shared" si="15"/>
        <v>236.19999999999493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567">
        <v>0</v>
      </c>
      <c r="X554" s="567">
        <v>4.1999999999999993</v>
      </c>
      <c r="Y554" s="568"/>
      <c r="Z554" s="568"/>
      <c r="AA554" s="565"/>
      <c r="AB554" s="346"/>
      <c r="AC554" s="566"/>
      <c r="AD554" s="565"/>
    </row>
    <row r="555" spans="1:30" ht="15.75">
      <c r="A555" s="60" t="s">
        <v>13</v>
      </c>
      <c r="B555" s="3"/>
      <c r="C555" s="3"/>
      <c r="D555" s="33">
        <f t="shared" si="15"/>
        <v>168.7000000000055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567">
        <v>2.2999999999999998</v>
      </c>
      <c r="X555" s="567">
        <v>4.5</v>
      </c>
      <c r="Y555" s="568"/>
      <c r="Z555" s="568"/>
      <c r="AA555" s="565"/>
      <c r="AB555" s="346"/>
      <c r="AC555" s="566"/>
      <c r="AD555" s="565"/>
    </row>
    <row r="556" spans="1:30" ht="15.75">
      <c r="A556" s="3" t="s">
        <v>734</v>
      </c>
      <c r="B556" s="3"/>
      <c r="C556" s="3"/>
      <c r="D556" s="33">
        <f t="shared" si="15"/>
        <v>309.10000000000338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567">
        <v>0</v>
      </c>
      <c r="X556" s="567">
        <v>10.799999999999999</v>
      </c>
      <c r="Y556" s="565"/>
      <c r="Z556" s="565"/>
      <c r="AA556" s="565"/>
      <c r="AB556" s="345"/>
      <c r="AC556" s="566"/>
      <c r="AD556" s="565"/>
    </row>
    <row r="557" spans="1:30" ht="15.75">
      <c r="A557" s="60" t="s">
        <v>15</v>
      </c>
      <c r="B557" s="3"/>
      <c r="C557" s="3"/>
      <c r="D557" s="33">
        <f t="shared" ref="D557:D588" si="16">SUM(E557:DZ557)</f>
        <v>320.49999999998931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567">
        <v>1.3</v>
      </c>
      <c r="X557" s="567">
        <v>0</v>
      </c>
      <c r="Y557" s="568"/>
      <c r="Z557" s="568"/>
      <c r="AA557" s="565"/>
      <c r="AB557" s="345"/>
      <c r="AC557" s="566"/>
      <c r="AD557" s="565"/>
    </row>
    <row r="558" spans="1:30" ht="15.75">
      <c r="A558" s="3" t="s">
        <v>3390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567">
        <v>0</v>
      </c>
      <c r="X558" s="567">
        <v>0</v>
      </c>
      <c r="Y558" s="565"/>
      <c r="Z558" s="565"/>
      <c r="AA558" s="565"/>
      <c r="AB558" s="358"/>
      <c r="AC558" s="566"/>
      <c r="AD558" s="565"/>
    </row>
    <row r="559" spans="1:30" ht="15.75">
      <c r="A559" s="60" t="s">
        <v>2005</v>
      </c>
      <c r="B559" s="3"/>
      <c r="C559" s="3"/>
      <c r="D559" s="33">
        <f t="shared" si="16"/>
        <v>336.99999999999051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567">
        <v>0</v>
      </c>
      <c r="X559" s="567">
        <v>26.599999999999998</v>
      </c>
      <c r="Y559" s="568"/>
      <c r="Z559" s="568"/>
      <c r="AA559" s="565"/>
      <c r="AB559" s="346"/>
      <c r="AC559" s="566"/>
      <c r="AD559" s="565"/>
    </row>
    <row r="560" spans="1:30" ht="15.75">
      <c r="A560" s="60" t="s">
        <v>17</v>
      </c>
      <c r="B560" s="3"/>
      <c r="C560" s="3"/>
      <c r="D560" s="33">
        <f t="shared" si="16"/>
        <v>299.79999999999768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567">
        <v>1.4</v>
      </c>
      <c r="X560" s="567">
        <v>0</v>
      </c>
      <c r="Y560" s="568"/>
      <c r="Z560" s="568"/>
      <c r="AA560" s="565"/>
      <c r="AB560" s="345"/>
      <c r="AC560" s="566"/>
      <c r="AD560" s="565"/>
    </row>
    <row r="561" spans="1:30" ht="15.75">
      <c r="A561" s="3" t="s">
        <v>757</v>
      </c>
      <c r="B561" s="3"/>
      <c r="C561" s="3"/>
      <c r="D561" s="33">
        <f t="shared" si="16"/>
        <v>157.29999999999143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567">
        <v>1.2</v>
      </c>
      <c r="X561" s="567">
        <v>0</v>
      </c>
      <c r="Y561" s="565"/>
      <c r="Z561" s="565"/>
      <c r="AA561" s="565"/>
      <c r="AB561" s="345"/>
      <c r="AC561" s="566"/>
      <c r="AD561" s="565"/>
    </row>
    <row r="562" spans="1:30" ht="15.75">
      <c r="A562" s="3" t="s">
        <v>162</v>
      </c>
      <c r="B562" s="3"/>
      <c r="C562" s="3"/>
      <c r="D562" s="33">
        <f t="shared" si="16"/>
        <v>270.60000000001548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567">
        <v>0</v>
      </c>
      <c r="X562" s="567">
        <v>9.7999999999999989</v>
      </c>
      <c r="Y562" s="565"/>
      <c r="Z562" s="565"/>
      <c r="AA562" s="565"/>
      <c r="AB562" s="345"/>
      <c r="AC562" s="566"/>
      <c r="AD562" s="565"/>
    </row>
    <row r="563" spans="1:30" ht="15.75">
      <c r="A563" s="3" t="s">
        <v>3369</v>
      </c>
      <c r="B563" s="3"/>
      <c r="C563" s="3"/>
      <c r="D563" s="33">
        <f t="shared" si="16"/>
        <v>313.90000000000026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567">
        <v>0</v>
      </c>
      <c r="X563" s="567">
        <v>4.1999999999999993</v>
      </c>
      <c r="Y563" s="565"/>
      <c r="Z563" s="565"/>
      <c r="AA563" s="565"/>
      <c r="AB563" s="358"/>
      <c r="AC563" s="566"/>
      <c r="AD563" s="565"/>
    </row>
    <row r="564" spans="1:30" ht="15.75">
      <c r="A564" s="3" t="s">
        <v>3394</v>
      </c>
      <c r="B564" s="3"/>
      <c r="C564" s="3"/>
      <c r="D564" s="33">
        <f t="shared" si="16"/>
        <v>121.99999999999022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567">
        <v>0</v>
      </c>
      <c r="X564" s="567">
        <v>0</v>
      </c>
      <c r="Y564" s="565"/>
      <c r="Z564" s="565"/>
      <c r="AA564" s="565"/>
      <c r="AB564" s="358"/>
      <c r="AC564" s="566"/>
      <c r="AD564" s="565"/>
    </row>
    <row r="565" spans="1:30" ht="15.75">
      <c r="A565" s="3" t="s">
        <v>3372</v>
      </c>
      <c r="B565" s="3"/>
      <c r="C565" s="3"/>
      <c r="D565" s="33">
        <f t="shared" si="16"/>
        <v>142.70000000000593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567">
        <v>0</v>
      </c>
      <c r="X565" s="567">
        <v>8.4</v>
      </c>
      <c r="Y565" s="565"/>
      <c r="Z565" s="565"/>
      <c r="AA565" s="565"/>
      <c r="AB565" s="358"/>
      <c r="AC565" s="566"/>
      <c r="AD565" s="565"/>
    </row>
    <row r="566" spans="1:30" ht="15.75">
      <c r="A566" s="82" t="s">
        <v>1643</v>
      </c>
      <c r="B566" s="3"/>
      <c r="C566" s="3"/>
      <c r="D566" s="33">
        <f t="shared" si="16"/>
        <v>262.19999999999231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567">
        <v>0</v>
      </c>
      <c r="X566" s="567">
        <v>0</v>
      </c>
      <c r="Y566" s="225"/>
      <c r="Z566" s="225"/>
      <c r="AA566" s="565"/>
      <c r="AB566" s="345"/>
      <c r="AC566" s="566"/>
      <c r="AD566" s="565"/>
    </row>
    <row r="567" spans="1:30" ht="15.75">
      <c r="A567" s="3" t="s">
        <v>3368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567">
        <v>0</v>
      </c>
      <c r="X567" s="567">
        <v>0</v>
      </c>
      <c r="Y567" s="565"/>
      <c r="Z567" s="565"/>
      <c r="AA567" s="565"/>
      <c r="AB567" s="358"/>
      <c r="AC567" s="566"/>
      <c r="AD567" s="565"/>
    </row>
    <row r="568" spans="1:30" ht="15.75">
      <c r="A568" s="3" t="s">
        <v>800</v>
      </c>
      <c r="B568" s="3"/>
      <c r="C568" s="3"/>
      <c r="D568" s="33">
        <f t="shared" si="16"/>
        <v>347.80000000000439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567">
        <v>0</v>
      </c>
      <c r="X568" s="567">
        <v>0</v>
      </c>
      <c r="Y568" s="568"/>
      <c r="Z568" s="568"/>
      <c r="AA568" s="565"/>
      <c r="AB568" s="345"/>
      <c r="AC568" s="566"/>
      <c r="AD568" s="565"/>
    </row>
    <row r="569" spans="1:30" ht="15.75">
      <c r="A569" s="60" t="s">
        <v>4493</v>
      </c>
      <c r="B569" s="3"/>
      <c r="C569" s="3"/>
      <c r="D569" s="33">
        <f t="shared" si="16"/>
        <v>294.29999999998313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567">
        <v>0</v>
      </c>
      <c r="X569" s="567">
        <v>0</v>
      </c>
      <c r="Y569" s="568"/>
      <c r="Z569" s="568"/>
      <c r="AA569" s="565"/>
      <c r="AB569" s="345"/>
      <c r="AC569" s="566"/>
      <c r="AD569" s="565"/>
    </row>
    <row r="570" spans="1:30" ht="15.75">
      <c r="A570" s="3" t="s">
        <v>796</v>
      </c>
      <c r="B570" s="3"/>
      <c r="C570" s="3"/>
      <c r="D570" s="33">
        <f t="shared" si="16"/>
        <v>181.39999999999242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567">
        <v>1.5</v>
      </c>
      <c r="X570" s="567">
        <v>3.3000000000000003</v>
      </c>
      <c r="Y570" s="565"/>
      <c r="Z570" s="565"/>
      <c r="AA570" s="565"/>
      <c r="AB570" s="345"/>
      <c r="AC570" s="566"/>
      <c r="AD570" s="565"/>
    </row>
    <row r="571" spans="1:30" ht="15.75">
      <c r="A571" t="s">
        <v>21</v>
      </c>
      <c r="B571" s="3"/>
      <c r="C571" s="3"/>
      <c r="D571" s="33">
        <f t="shared" si="16"/>
        <v>338.20000000000141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567">
        <v>10.899999999999999</v>
      </c>
      <c r="X571" s="567">
        <v>0</v>
      </c>
      <c r="Y571" s="565"/>
      <c r="Z571" s="565"/>
      <c r="AA571" s="565"/>
      <c r="AB571" s="345"/>
      <c r="AC571" s="566"/>
      <c r="AD571" s="565"/>
    </row>
    <row r="572" spans="1:30" ht="15.75">
      <c r="A572" s="3" t="s">
        <v>141</v>
      </c>
      <c r="B572" s="3"/>
      <c r="C572" s="3"/>
      <c r="D572" s="33">
        <f t="shared" si="16"/>
        <v>231.19999999999268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567">
        <v>9.7999999999999989</v>
      </c>
      <c r="X572" s="567">
        <v>0</v>
      </c>
      <c r="Y572" s="565"/>
      <c r="Z572" s="565"/>
      <c r="AA572" s="565"/>
      <c r="AB572" s="345"/>
      <c r="AC572" s="566"/>
      <c r="AD572" s="565"/>
    </row>
    <row r="573" spans="1:30" ht="15.75">
      <c r="A573" s="60" t="s">
        <v>3361</v>
      </c>
      <c r="B573" s="3"/>
      <c r="C573" s="3"/>
      <c r="D573" s="33">
        <f t="shared" si="16"/>
        <v>202.60000000000707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567">
        <v>0</v>
      </c>
      <c r="X573" s="567">
        <v>0</v>
      </c>
      <c r="Y573" s="568"/>
      <c r="Z573" s="568"/>
      <c r="AA573" s="565"/>
      <c r="AB573" s="346"/>
      <c r="AC573" s="566"/>
      <c r="AD573" s="565"/>
    </row>
    <row r="574" spans="1:30" ht="15.75">
      <c r="A574" s="60" t="s">
        <v>2024</v>
      </c>
      <c r="B574" s="3"/>
      <c r="C574" s="3"/>
      <c r="D574" s="33">
        <f t="shared" si="16"/>
        <v>289.10000000000372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567">
        <v>1.3</v>
      </c>
      <c r="X574" s="567">
        <v>0</v>
      </c>
      <c r="Y574" s="568"/>
      <c r="Z574" s="568"/>
      <c r="AA574" s="565"/>
      <c r="AB574" s="345"/>
      <c r="AC574" s="566"/>
      <c r="AD574" s="565"/>
    </row>
    <row r="575" spans="1:30" ht="15.75">
      <c r="A575" s="3" t="s">
        <v>3371</v>
      </c>
      <c r="B575" s="3"/>
      <c r="C575" s="3"/>
      <c r="D575" s="33">
        <f t="shared" si="16"/>
        <v>262.99999999999409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567">
        <v>8.4</v>
      </c>
      <c r="X575" s="567">
        <v>0</v>
      </c>
      <c r="Y575" s="565"/>
      <c r="Z575" s="565"/>
      <c r="AA575" s="565"/>
      <c r="AB575" s="358"/>
      <c r="AC575" s="566"/>
      <c r="AD575" s="565"/>
    </row>
    <row r="576" spans="1:30" ht="15.75">
      <c r="A576" s="60" t="s">
        <v>2025</v>
      </c>
      <c r="B576" s="3"/>
      <c r="C576" s="3"/>
      <c r="D576" s="33">
        <f t="shared" si="16"/>
        <v>387.39999999999759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567">
        <v>1.1000000000000001</v>
      </c>
      <c r="X576" s="567">
        <v>0</v>
      </c>
      <c r="Y576" s="568"/>
      <c r="Z576" s="568"/>
      <c r="AA576" s="565"/>
      <c r="AB576" s="345"/>
      <c r="AC576" s="566"/>
      <c r="AD576" s="565"/>
    </row>
    <row r="577" spans="1:30" ht="15.75">
      <c r="A577" s="82" t="s">
        <v>1644</v>
      </c>
      <c r="B577" s="3"/>
      <c r="C577" s="3"/>
      <c r="D577" s="33">
        <f t="shared" si="16"/>
        <v>148.94999999999726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567">
        <v>1.3</v>
      </c>
      <c r="X577" s="567">
        <v>0</v>
      </c>
      <c r="Y577" s="225"/>
      <c r="Z577" s="225"/>
      <c r="AA577" s="565"/>
      <c r="AB577" s="345"/>
      <c r="AC577" s="566"/>
      <c r="AD577" s="565"/>
    </row>
    <row r="578" spans="1:30" ht="15.75">
      <c r="A578" s="3" t="s">
        <v>762</v>
      </c>
      <c r="B578" s="3"/>
      <c r="C578" s="3"/>
      <c r="D578" s="33">
        <f t="shared" si="16"/>
        <v>316.89999999999793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567">
        <v>9.1</v>
      </c>
      <c r="X578" s="567">
        <v>0</v>
      </c>
      <c r="Y578" s="565"/>
      <c r="Z578" s="565"/>
      <c r="AA578" s="565"/>
      <c r="AB578" s="345"/>
      <c r="AC578" s="566"/>
      <c r="AD578" s="565"/>
    </row>
    <row r="579" spans="1:30" ht="15.75">
      <c r="A579" s="3" t="s">
        <v>3370</v>
      </c>
      <c r="B579" s="3"/>
      <c r="C579" s="3"/>
      <c r="D579" s="33">
        <f t="shared" si="16"/>
        <v>204.89999999999912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567">
        <v>0</v>
      </c>
      <c r="X579" s="567">
        <v>3.5999999999999996</v>
      </c>
      <c r="Y579" s="565"/>
      <c r="Z579" s="565"/>
      <c r="AA579" s="565"/>
      <c r="AB579" s="358"/>
      <c r="AC579" s="566"/>
      <c r="AD579" s="565"/>
    </row>
    <row r="580" spans="1:30" ht="15.75">
      <c r="A580" s="3" t="s">
        <v>3377</v>
      </c>
      <c r="B580" s="3"/>
      <c r="C580" s="3"/>
      <c r="D580" s="33">
        <f t="shared" si="16"/>
        <v>147.89999999999444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567">
        <v>0</v>
      </c>
      <c r="X580" s="567">
        <v>11.600000000000001</v>
      </c>
      <c r="Y580" s="565"/>
      <c r="Z580" s="565"/>
      <c r="AA580" s="565"/>
      <c r="AB580" s="358"/>
      <c r="AC580" s="566"/>
      <c r="AD580" s="565"/>
    </row>
    <row r="581" spans="1:30" ht="15.75">
      <c r="A581" s="3" t="s">
        <v>763</v>
      </c>
      <c r="B581" s="3"/>
      <c r="C581" s="3"/>
      <c r="D581" s="33">
        <f t="shared" si="16"/>
        <v>435.30000000000803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567">
        <v>6.6000000000000005</v>
      </c>
      <c r="X581" s="567">
        <v>3.9000000000000004</v>
      </c>
      <c r="Y581" s="565"/>
      <c r="Z581" s="565"/>
      <c r="AA581" s="565"/>
      <c r="AB581" s="345"/>
      <c r="AC581" s="566"/>
      <c r="AD581" s="565"/>
    </row>
    <row r="582" spans="1:30" ht="15.75">
      <c r="A582" s="60" t="s">
        <v>23</v>
      </c>
      <c r="B582" s="3"/>
      <c r="C582" s="3"/>
      <c r="D582" s="33">
        <f t="shared" si="16"/>
        <v>164.49999999999602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567">
        <v>0</v>
      </c>
      <c r="X582" s="567">
        <v>11.5</v>
      </c>
      <c r="Y582" s="568"/>
      <c r="Z582" s="568"/>
      <c r="AA582" s="565"/>
      <c r="AB582" s="345"/>
      <c r="AC582" s="566"/>
      <c r="AD582" s="565"/>
    </row>
    <row r="583" spans="1:30" ht="15.75">
      <c r="A583" s="60" t="s">
        <v>25</v>
      </c>
      <c r="B583" s="3"/>
      <c r="C583" s="3"/>
      <c r="D583" s="33">
        <f t="shared" si="16"/>
        <v>334.30000000000399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567">
        <v>0</v>
      </c>
      <c r="X583" s="567">
        <v>0</v>
      </c>
      <c r="Y583" s="565"/>
      <c r="Z583" s="565"/>
      <c r="AA583" s="565"/>
      <c r="AB583" s="345"/>
      <c r="AC583" s="566"/>
      <c r="AD583" s="565"/>
    </row>
    <row r="584" spans="1:30" ht="15.75">
      <c r="A584" s="82" t="s">
        <v>1654</v>
      </c>
      <c r="B584" s="3"/>
      <c r="C584" s="3"/>
      <c r="D584" s="33">
        <f t="shared" si="16"/>
        <v>419.49999999999642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567">
        <v>1.4</v>
      </c>
      <c r="X584" s="567">
        <v>0</v>
      </c>
      <c r="Y584" s="225"/>
      <c r="Z584" s="225"/>
      <c r="AA584" s="565"/>
      <c r="AB584" s="345"/>
      <c r="AC584" s="566"/>
      <c r="AD584" s="565"/>
    </row>
    <row r="585" spans="1:30" ht="15.75">
      <c r="A585" s="82" t="s">
        <v>1656</v>
      </c>
      <c r="B585" s="3"/>
      <c r="C585" s="3"/>
      <c r="D585" s="33">
        <f t="shared" si="16"/>
        <v>266.29999999999723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567">
        <v>1.1000000000000001</v>
      </c>
      <c r="X585" s="567">
        <v>0</v>
      </c>
      <c r="Y585" s="225"/>
      <c r="Z585" s="225"/>
      <c r="AA585" s="565"/>
      <c r="AB585" s="346"/>
      <c r="AC585" s="566"/>
      <c r="AD585" s="565"/>
    </row>
    <row r="586" spans="1:30" ht="15.75">
      <c r="A586" s="3" t="s">
        <v>3366</v>
      </c>
      <c r="B586" s="3"/>
      <c r="C586" s="3"/>
      <c r="D586" s="33">
        <f t="shared" si="16"/>
        <v>155.79999999999271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567">
        <v>0</v>
      </c>
      <c r="X586" s="567">
        <v>3.9000000000000004</v>
      </c>
      <c r="Y586" s="565"/>
      <c r="Z586" s="565"/>
      <c r="AA586" s="565"/>
      <c r="AB586" s="358"/>
      <c r="AC586" s="566"/>
      <c r="AD586" s="565"/>
    </row>
    <row r="587" spans="1:30" ht="15.75">
      <c r="A587" s="3" t="s">
        <v>746</v>
      </c>
      <c r="B587" s="3"/>
      <c r="C587" s="3"/>
      <c r="D587" s="33">
        <f t="shared" si="16"/>
        <v>325.40000000001021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567">
        <v>0</v>
      </c>
      <c r="X587" s="567">
        <v>0</v>
      </c>
      <c r="Y587" s="565"/>
      <c r="Z587" s="565"/>
      <c r="AA587" s="565"/>
      <c r="AB587" s="345"/>
      <c r="AC587" s="566"/>
      <c r="AD587" s="565"/>
    </row>
    <row r="588" spans="1:30" ht="15.75">
      <c r="A588" s="60" t="s">
        <v>27</v>
      </c>
      <c r="B588" s="3"/>
      <c r="C588" s="3"/>
      <c r="D588" s="33">
        <f t="shared" si="16"/>
        <v>201.4500000000034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567">
        <v>21.349999999999998</v>
      </c>
      <c r="X588" s="567">
        <v>0</v>
      </c>
      <c r="Y588" s="568"/>
      <c r="Z588" s="568"/>
      <c r="AA588" s="565"/>
      <c r="AB588" s="346"/>
      <c r="AC588" s="566"/>
      <c r="AD588" s="565"/>
    </row>
    <row r="589" spans="1:30" ht="15.75">
      <c r="A589" s="3" t="s">
        <v>778</v>
      </c>
      <c r="B589" s="3"/>
      <c r="C589" s="3"/>
      <c r="D589" s="33">
        <f t="shared" ref="D589:D620" si="17">SUM(E589:DZ589)</f>
        <v>385.80000000000013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567">
        <v>11.9</v>
      </c>
      <c r="X589" s="567">
        <v>0</v>
      </c>
      <c r="Y589" s="565"/>
      <c r="Z589" s="565"/>
      <c r="AA589" s="565"/>
      <c r="AB589" s="346"/>
      <c r="AC589" s="566"/>
      <c r="AD589" s="565"/>
    </row>
    <row r="590" spans="1:30" ht="15.75">
      <c r="A590" s="3" t="s">
        <v>154</v>
      </c>
      <c r="B590" s="3"/>
      <c r="C590" s="3"/>
      <c r="D590" s="33">
        <f t="shared" si="17"/>
        <v>220.40000000000651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567">
        <v>1.3</v>
      </c>
      <c r="X590" s="567">
        <v>0</v>
      </c>
      <c r="Y590" s="568"/>
      <c r="Z590" s="568"/>
      <c r="AA590" s="565"/>
      <c r="AB590" s="345"/>
      <c r="AC590" s="566"/>
      <c r="AD590" s="565"/>
    </row>
    <row r="591" spans="1:30" ht="15.75">
      <c r="A591" s="3" t="s">
        <v>3378</v>
      </c>
      <c r="B591" s="3"/>
      <c r="C591" s="3"/>
      <c r="D591" s="33">
        <f t="shared" si="17"/>
        <v>231.89999999999671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567">
        <v>0</v>
      </c>
      <c r="X591" s="567">
        <v>0</v>
      </c>
      <c r="Y591" s="565"/>
      <c r="Z591" s="565"/>
      <c r="AA591" s="565"/>
      <c r="AB591" s="358"/>
      <c r="AC591" s="566"/>
      <c r="AD591" s="565"/>
    </row>
    <row r="592" spans="1:30" ht="15.75">
      <c r="A592" s="3" t="s">
        <v>764</v>
      </c>
      <c r="B592" s="3"/>
      <c r="C592" s="3"/>
      <c r="D592" s="33">
        <f t="shared" si="17"/>
        <v>362.40000000001254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567">
        <v>1.3</v>
      </c>
      <c r="X592" s="567">
        <v>4.5</v>
      </c>
      <c r="Y592" s="565"/>
      <c r="Z592" s="565"/>
      <c r="AA592" s="565"/>
      <c r="AB592" s="346"/>
      <c r="AC592" s="566"/>
      <c r="AD592" s="565"/>
    </row>
    <row r="593" spans="1:30" ht="15.75">
      <c r="A593" t="s">
        <v>142</v>
      </c>
      <c r="B593" s="3"/>
      <c r="C593" s="3"/>
      <c r="D593" s="33">
        <f t="shared" si="17"/>
        <v>277.5000000000021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567">
        <v>0</v>
      </c>
      <c r="X593" s="567">
        <v>0</v>
      </c>
      <c r="Y593" s="565"/>
      <c r="Z593" s="565"/>
      <c r="AA593" s="565"/>
      <c r="AB593" s="345"/>
      <c r="AC593" s="566"/>
      <c r="AD593" s="565"/>
    </row>
    <row r="594" spans="1:30" ht="15.75">
      <c r="A594" s="3" t="s">
        <v>738</v>
      </c>
      <c r="B594" s="3"/>
      <c r="C594" s="3"/>
      <c r="D594" s="33">
        <f t="shared" si="17"/>
        <v>208.69999999999584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567">
        <v>0</v>
      </c>
      <c r="X594" s="567">
        <v>0</v>
      </c>
      <c r="Y594" s="565"/>
      <c r="Z594" s="565"/>
      <c r="AA594" s="565"/>
      <c r="AB594" s="345"/>
      <c r="AC594" s="566"/>
      <c r="AD594" s="565"/>
    </row>
    <row r="595" spans="1:30" ht="15.75">
      <c r="A595" s="82" t="s">
        <v>1660</v>
      </c>
      <c r="B595" s="3"/>
      <c r="C595" s="3"/>
      <c r="D595" s="33">
        <f t="shared" si="17"/>
        <v>185.89999999998122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567">
        <v>0</v>
      </c>
      <c r="X595" s="567">
        <v>0</v>
      </c>
      <c r="Y595" s="225"/>
      <c r="Z595" s="225"/>
      <c r="AA595" s="565"/>
      <c r="AB595" s="345"/>
      <c r="AC595" s="566"/>
      <c r="AD595" s="565"/>
    </row>
    <row r="596" spans="1:30" ht="15.75">
      <c r="A596" s="3" t="s">
        <v>3393</v>
      </c>
      <c r="B596" s="3"/>
      <c r="C596" s="3"/>
      <c r="D596" s="33">
        <f t="shared" si="17"/>
        <v>140.80000000000996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567">
        <v>0</v>
      </c>
      <c r="X596" s="567">
        <v>0</v>
      </c>
      <c r="Y596" s="565"/>
      <c r="Z596" s="565"/>
      <c r="AA596" s="565"/>
      <c r="AB596" s="358"/>
      <c r="AC596" s="566"/>
      <c r="AD596" s="565"/>
    </row>
    <row r="597" spans="1:30" ht="15.75">
      <c r="A597" s="3" t="s">
        <v>779</v>
      </c>
      <c r="B597" s="3"/>
      <c r="C597" s="3"/>
      <c r="D597" s="33">
        <f t="shared" si="17"/>
        <v>246.19999999999558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567">
        <v>2.6</v>
      </c>
      <c r="X597" s="567">
        <v>0</v>
      </c>
      <c r="Y597" s="568"/>
      <c r="Z597" s="568"/>
      <c r="AA597" s="565"/>
      <c r="AB597" s="345"/>
      <c r="AC597" s="566"/>
      <c r="AD597" s="565"/>
    </row>
    <row r="598" spans="1:30" ht="15.75">
      <c r="A598" s="60" t="s">
        <v>2048</v>
      </c>
      <c r="B598" s="3"/>
      <c r="C598" s="3"/>
      <c r="D598" s="33">
        <f t="shared" si="17"/>
        <v>189.09999999999661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567">
        <v>6</v>
      </c>
      <c r="X598" s="567">
        <v>13.200000000000001</v>
      </c>
      <c r="Y598" s="568"/>
      <c r="Z598" s="568"/>
      <c r="AA598" s="565"/>
      <c r="AB598" s="345"/>
      <c r="AC598" s="566"/>
      <c r="AD598" s="565"/>
    </row>
    <row r="599" spans="1:30" ht="15.75">
      <c r="A599" s="3" t="s">
        <v>749</v>
      </c>
      <c r="B599" s="3"/>
      <c r="C599" s="3"/>
      <c r="D599" s="33">
        <f t="shared" si="17"/>
        <v>411.49999999999625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567">
        <v>7.7000000000000011</v>
      </c>
      <c r="X599" s="567">
        <v>0</v>
      </c>
      <c r="Y599" s="565"/>
      <c r="Z599" s="565"/>
      <c r="AA599" s="565"/>
      <c r="AB599" s="345"/>
      <c r="AC599" s="566"/>
      <c r="AD599" s="565"/>
    </row>
    <row r="600" spans="1:30" ht="15.75">
      <c r="A600" s="3" t="s">
        <v>748</v>
      </c>
      <c r="B600" s="3"/>
      <c r="C600" s="3"/>
      <c r="D600" s="33">
        <f t="shared" si="17"/>
        <v>250.49999999999517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567">
        <v>7.1999999999999993</v>
      </c>
      <c r="X600" s="567">
        <v>0</v>
      </c>
      <c r="Y600" s="565"/>
      <c r="Z600" s="565"/>
      <c r="AA600" s="565"/>
      <c r="AB600" s="345"/>
      <c r="AC600" s="566"/>
      <c r="AD600" s="565"/>
    </row>
    <row r="601" spans="1:30" ht="15.75">
      <c r="A601" s="60" t="s">
        <v>2050</v>
      </c>
      <c r="B601" s="3"/>
      <c r="C601" s="3"/>
      <c r="D601" s="33">
        <f t="shared" si="17"/>
        <v>219.69999999999456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567">
        <v>16.899999999999999</v>
      </c>
      <c r="X601" s="567">
        <v>0</v>
      </c>
      <c r="Y601" s="568"/>
      <c r="Z601" s="568"/>
      <c r="AA601" s="565"/>
      <c r="AB601" s="345"/>
      <c r="AC601" s="566"/>
      <c r="AD601" s="565"/>
    </row>
    <row r="602" spans="1:30" ht="15.75">
      <c r="A602" s="60" t="s">
        <v>2155</v>
      </c>
      <c r="B602" s="3"/>
      <c r="C602" s="3"/>
      <c r="D602" s="33">
        <f t="shared" si="17"/>
        <v>231.69999999999254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567">
        <v>0</v>
      </c>
      <c r="X602" s="567">
        <v>0</v>
      </c>
      <c r="Y602" s="568"/>
      <c r="Z602" s="568"/>
      <c r="AA602" s="565"/>
      <c r="AB602" s="345"/>
      <c r="AC602" s="566"/>
      <c r="AD602" s="565"/>
    </row>
    <row r="603" spans="1:30" ht="15.75">
      <c r="A603" s="3" t="s">
        <v>3373</v>
      </c>
      <c r="B603" s="3"/>
      <c r="C603" s="3"/>
      <c r="D603" s="33">
        <f t="shared" si="17"/>
        <v>88.400000000004184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567">
        <v>0</v>
      </c>
      <c r="X603" s="567">
        <v>0</v>
      </c>
      <c r="Y603" s="565"/>
      <c r="Z603" s="565"/>
      <c r="AA603" s="565"/>
      <c r="AB603" s="358"/>
      <c r="AC603" s="566"/>
      <c r="AD603" s="565"/>
    </row>
    <row r="604" spans="1:30" ht="15.75">
      <c r="A604" s="3" t="s">
        <v>733</v>
      </c>
      <c r="B604" s="3"/>
      <c r="C604" s="3"/>
      <c r="D604" s="33">
        <f t="shared" si="17"/>
        <v>271.20000000000545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567">
        <v>9.7999999999999989</v>
      </c>
      <c r="X604" s="567">
        <v>0</v>
      </c>
      <c r="Y604" s="565"/>
      <c r="Z604" s="565"/>
      <c r="AA604" s="565"/>
      <c r="AB604" s="345"/>
      <c r="AC604" s="566"/>
      <c r="AD604" s="565"/>
    </row>
    <row r="605" spans="1:30" ht="15.75">
      <c r="A605" s="3" t="s">
        <v>3376</v>
      </c>
      <c r="B605" s="3"/>
      <c r="C605" s="3"/>
      <c r="D605" s="33">
        <f t="shared" si="17"/>
        <v>187.8000000000003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567">
        <v>0</v>
      </c>
      <c r="X605" s="567">
        <v>0</v>
      </c>
      <c r="Y605" s="565"/>
      <c r="Z605" s="565"/>
      <c r="AA605" s="565"/>
      <c r="AB605" s="358"/>
      <c r="AC605" s="566"/>
      <c r="AD605" s="565"/>
    </row>
    <row r="606" spans="1:30" ht="15.75">
      <c r="A606" s="60" t="s">
        <v>2000</v>
      </c>
      <c r="B606" s="3"/>
      <c r="C606" s="3"/>
      <c r="D606" s="33">
        <f t="shared" si="17"/>
        <v>131.49999999999025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567">
        <v>0</v>
      </c>
      <c r="X606" s="567">
        <v>0</v>
      </c>
      <c r="Y606" s="568"/>
      <c r="Z606" s="568"/>
      <c r="AA606" s="565"/>
      <c r="AB606" s="345"/>
      <c r="AC606" s="566"/>
      <c r="AD606" s="565"/>
    </row>
    <row r="607" spans="1:30" ht="15.75">
      <c r="A607" s="3" t="s">
        <v>3395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567">
        <v>0</v>
      </c>
      <c r="X607" s="567">
        <v>0</v>
      </c>
      <c r="Y607" s="565"/>
      <c r="Z607" s="565"/>
      <c r="AA607" s="565"/>
      <c r="AB607" s="358"/>
      <c r="AC607" s="566"/>
      <c r="AD607" s="565"/>
    </row>
    <row r="608" spans="1:30" ht="15.75">
      <c r="A608" s="60" t="s">
        <v>31</v>
      </c>
      <c r="B608" s="3"/>
      <c r="C608" s="3"/>
      <c r="D608" s="33">
        <f t="shared" si="17"/>
        <v>296.59999999999104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567">
        <v>9.1</v>
      </c>
      <c r="X608" s="567">
        <v>0</v>
      </c>
      <c r="Y608" s="568"/>
      <c r="Z608" s="568"/>
      <c r="AA608" s="565"/>
      <c r="AB608" s="346"/>
      <c r="AC608" s="566"/>
      <c r="AD608" s="565"/>
    </row>
    <row r="609" spans="1:30" ht="15.75">
      <c r="A609" s="3" t="s">
        <v>790</v>
      </c>
      <c r="B609" s="3"/>
      <c r="C609" s="3"/>
      <c r="D609" s="33">
        <f t="shared" si="17"/>
        <v>234.69999999999274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567">
        <v>0</v>
      </c>
      <c r="X609" s="567">
        <v>0</v>
      </c>
      <c r="Y609" s="565"/>
      <c r="Z609" s="565"/>
      <c r="AA609" s="565"/>
      <c r="AB609" s="345"/>
      <c r="AC609" s="566"/>
      <c r="AD609" s="565"/>
    </row>
    <row r="610" spans="1:30" ht="15.75">
      <c r="A610" s="3" t="s">
        <v>3379</v>
      </c>
      <c r="B610" s="3"/>
      <c r="C610" s="3"/>
      <c r="D610" s="33">
        <f t="shared" si="17"/>
        <v>214.69999999999973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567">
        <v>0</v>
      </c>
      <c r="X610" s="567">
        <v>9.1</v>
      </c>
      <c r="Y610" s="565"/>
      <c r="Z610" s="565"/>
      <c r="AA610" s="565"/>
      <c r="AB610" s="358"/>
      <c r="AC610" s="566"/>
      <c r="AD610" s="565"/>
    </row>
    <row r="611" spans="1:30" ht="15.75">
      <c r="A611" s="3" t="s">
        <v>755</v>
      </c>
      <c r="B611" s="3"/>
      <c r="C611" s="3"/>
      <c r="D611" s="33">
        <f t="shared" si="17"/>
        <v>285.99999999999352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567">
        <v>18.700000000000003</v>
      </c>
      <c r="X611" s="567">
        <v>14.3</v>
      </c>
      <c r="Y611" s="565"/>
      <c r="Z611" s="565"/>
      <c r="AA611" s="565"/>
      <c r="AB611" s="345"/>
      <c r="AC611" s="566"/>
      <c r="AD611" s="565"/>
    </row>
    <row r="612" spans="1:30" ht="15.75">
      <c r="A612" s="3" t="s">
        <v>782</v>
      </c>
      <c r="B612" s="3"/>
      <c r="C612" s="3"/>
      <c r="D612" s="33">
        <f t="shared" si="17"/>
        <v>170.7000000000011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567">
        <v>0</v>
      </c>
      <c r="X612" s="567">
        <v>0</v>
      </c>
      <c r="Y612" s="565"/>
      <c r="Z612" s="565"/>
      <c r="AA612" s="565"/>
      <c r="AB612" s="346"/>
      <c r="AC612" s="566"/>
      <c r="AD612" s="565"/>
    </row>
    <row r="613" spans="1:30" ht="15.75">
      <c r="A613" s="60" t="s">
        <v>33</v>
      </c>
      <c r="B613" s="3"/>
      <c r="C613" s="3"/>
      <c r="D613" s="33">
        <f t="shared" si="17"/>
        <v>521.90000000001191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567">
        <v>9.1</v>
      </c>
      <c r="X613" s="567">
        <v>0</v>
      </c>
      <c r="Y613" s="565"/>
      <c r="Z613" s="565"/>
      <c r="AA613" s="565"/>
      <c r="AB613" s="345"/>
      <c r="AC613" s="566"/>
      <c r="AD613" s="565"/>
    </row>
    <row r="614" spans="1:30" ht="15.75">
      <c r="A614" s="60" t="s">
        <v>37</v>
      </c>
      <c r="B614" s="3"/>
      <c r="C614" s="3"/>
      <c r="D614" s="33">
        <f t="shared" si="17"/>
        <v>245.10000000000085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567">
        <v>1.5</v>
      </c>
      <c r="X614" s="567">
        <v>0</v>
      </c>
      <c r="Y614" s="569"/>
      <c r="Z614" s="569"/>
      <c r="AA614" s="565"/>
      <c r="AB614" s="345"/>
      <c r="AC614" s="566"/>
      <c r="AD614" s="565"/>
    </row>
    <row r="615" spans="1:30" ht="15.75">
      <c r="A615" t="s">
        <v>143</v>
      </c>
      <c r="B615" s="3"/>
      <c r="C615" s="3"/>
      <c r="D615" s="33">
        <f t="shared" si="17"/>
        <v>223.29999999999501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567">
        <v>9.7999999999999989</v>
      </c>
      <c r="X615" s="567">
        <v>0</v>
      </c>
      <c r="Y615" s="568"/>
      <c r="Z615" s="568"/>
      <c r="AA615" s="565"/>
      <c r="AB615" s="345"/>
      <c r="AC615" s="566"/>
      <c r="AD615" s="565"/>
    </row>
    <row r="616" spans="1:30" ht="15.75">
      <c r="A616" s="82" t="s">
        <v>1662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567">
        <v>0</v>
      </c>
      <c r="X616" s="567">
        <v>0</v>
      </c>
      <c r="Y616" s="225"/>
      <c r="Z616" s="225"/>
      <c r="AA616" s="565"/>
      <c r="AB616" s="345"/>
      <c r="AC616" s="566"/>
      <c r="AD616" s="565"/>
    </row>
    <row r="617" spans="1:30" ht="15.75">
      <c r="A617" s="60" t="s">
        <v>2028</v>
      </c>
      <c r="B617" s="3"/>
      <c r="C617" s="3"/>
      <c r="D617" s="33">
        <f t="shared" si="17"/>
        <v>178.99999999999591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567">
        <v>0</v>
      </c>
      <c r="X617" s="567">
        <v>0</v>
      </c>
      <c r="Y617" s="568"/>
      <c r="Z617" s="568"/>
      <c r="AA617" s="565"/>
      <c r="AB617" s="345"/>
      <c r="AC617" s="566"/>
      <c r="AD617" s="565"/>
    </row>
    <row r="618" spans="1:30" ht="15.75">
      <c r="A618" s="3" t="s">
        <v>180</v>
      </c>
      <c r="B618" s="3"/>
      <c r="C618" s="3"/>
      <c r="D618" s="33">
        <f t="shared" si="17"/>
        <v>185.19999999999266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567">
        <v>0</v>
      </c>
      <c r="X618" s="567">
        <v>0</v>
      </c>
      <c r="Y618" s="565"/>
      <c r="Z618" s="565"/>
      <c r="AA618" s="565"/>
      <c r="AB618" s="358"/>
      <c r="AC618" s="566"/>
      <c r="AD618" s="565"/>
    </row>
    <row r="619" spans="1:30" ht="15.75">
      <c r="A619" s="3" t="s">
        <v>3391</v>
      </c>
      <c r="B619" s="3"/>
      <c r="C619" s="3"/>
      <c r="D619" s="33">
        <f t="shared" si="17"/>
        <v>292.89999999998088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567">
        <v>1.5</v>
      </c>
      <c r="X619" s="567">
        <v>3.9000000000000004</v>
      </c>
      <c r="Y619" s="565"/>
      <c r="Z619" s="565"/>
      <c r="AA619" s="565"/>
      <c r="AB619" s="358"/>
      <c r="AC619" s="566"/>
      <c r="AD619" s="565"/>
    </row>
    <row r="620" spans="1:30" ht="15.75">
      <c r="A620" s="82" t="s">
        <v>1659</v>
      </c>
      <c r="B620" s="3"/>
      <c r="C620" s="3"/>
      <c r="D620" s="33">
        <f t="shared" si="17"/>
        <v>321.6000000000173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567">
        <v>0</v>
      </c>
      <c r="X620" s="567">
        <v>0</v>
      </c>
      <c r="Y620" s="225"/>
      <c r="Z620" s="225"/>
      <c r="AA620" s="565"/>
      <c r="AB620" s="345"/>
      <c r="AC620" s="566"/>
      <c r="AD620" s="565"/>
    </row>
    <row r="621" spans="1:30" ht="15.75">
      <c r="A621" s="3" t="s">
        <v>155</v>
      </c>
      <c r="B621" s="3"/>
      <c r="C621" s="3"/>
      <c r="D621" s="33">
        <f>SUM(E621:DZ621)</f>
        <v>402.89999999999867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567">
        <v>10.299999999999999</v>
      </c>
      <c r="X621" s="567">
        <v>0</v>
      </c>
      <c r="Y621" s="569"/>
      <c r="Z621" s="569"/>
      <c r="AA621" s="565"/>
      <c r="AB621" s="345"/>
      <c r="AC621" s="566"/>
      <c r="AD621" s="565"/>
    </row>
    <row r="622" spans="1:30" ht="15.75">
      <c r="A622" s="3" t="s">
        <v>753</v>
      </c>
      <c r="B622" s="3"/>
      <c r="C622" s="3"/>
      <c r="D622" s="33">
        <f>SUM(E622:DZ622)</f>
        <v>247.59999999999769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567">
        <v>0</v>
      </c>
      <c r="X622" s="567">
        <v>4.1999999999999993</v>
      </c>
      <c r="Y622" s="565"/>
      <c r="Z622" s="565"/>
      <c r="AA622" s="565"/>
      <c r="AB622" s="345"/>
      <c r="AC622" s="566"/>
      <c r="AD622" s="565"/>
    </row>
    <row r="623" spans="1:30" ht="15.75">
      <c r="A623" s="60" t="s">
        <v>3362</v>
      </c>
      <c r="B623" s="3"/>
      <c r="C623" s="3"/>
      <c r="D623" s="33">
        <f>SUM(E623:DZ623)</f>
        <v>155.79999999999177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567">
        <v>0</v>
      </c>
      <c r="X623" s="567">
        <v>0</v>
      </c>
      <c r="Y623" s="568"/>
      <c r="Z623" s="568"/>
      <c r="AA623" s="565"/>
      <c r="AB623" s="346"/>
      <c r="AC623" s="566"/>
      <c r="AD623" s="565"/>
    </row>
    <row r="624" spans="1:30" ht="15.75">
      <c r="A624" s="60" t="s">
        <v>2006</v>
      </c>
      <c r="B624" s="3"/>
      <c r="C624" s="3"/>
      <c r="D624" s="33">
        <f>SUM(E624:DZ624)</f>
        <v>304.00000000000995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567">
        <v>0</v>
      </c>
      <c r="X624" s="567">
        <v>0</v>
      </c>
      <c r="Y624" s="568"/>
      <c r="Z624" s="568"/>
      <c r="AA624" s="565"/>
      <c r="AB624" s="345"/>
      <c r="AC624" s="566"/>
      <c r="AD624" s="565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4773</v>
      </c>
      <c r="F628" s="110" t="s">
        <v>4786</v>
      </c>
      <c r="G628" s="110" t="s">
        <v>5011</v>
      </c>
      <c r="H628" s="110" t="s">
        <v>5012</v>
      </c>
      <c r="I628" s="110" t="s">
        <v>5335</v>
      </c>
      <c r="J628" s="110" t="s">
        <v>5336</v>
      </c>
      <c r="K628" s="110" t="s">
        <v>5594</v>
      </c>
      <c r="L628" s="110" t="s">
        <v>5595</v>
      </c>
    </row>
    <row r="629" spans="1:35" ht="15.75">
      <c r="A629" s="3" t="s">
        <v>3374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2008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2001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3363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2021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3382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2051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2004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3364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2022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3367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3381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2016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3365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2023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2009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3375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3390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2005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3369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3394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3372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3368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4493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3361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2024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3371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2025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3370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3377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3366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3378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3393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2048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2050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2155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3373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3376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2000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3395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3379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2028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3391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3362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2006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  <c r="F732" s="110" t="s">
        <v>1231</v>
      </c>
    </row>
    <row r="733" spans="1:15" ht="15.75">
      <c r="A733" s="3" t="s">
        <v>3374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15" ht="15.75">
      <c r="A734" s="60" t="s">
        <v>2008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15" ht="15.75">
      <c r="A735" s="82" t="s">
        <v>1657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15" ht="15.75">
      <c r="A736" s="60" t="s">
        <v>2001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1652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1647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3363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2021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3382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1653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771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2051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788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2004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3364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2022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3367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3381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2016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3365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2023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1655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728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2009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3375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783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734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3390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2005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757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3369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3394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3372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1643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3368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800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4493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796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3361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2024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3371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2025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1644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762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3370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3377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763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1654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1656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3366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746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778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3378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764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738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1660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3393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779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2048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749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748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2050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2155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3373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733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3376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2000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3395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790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3379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755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782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1662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2028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3391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1659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753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3362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2006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DP1" activePane="topRight" state="frozen"/>
      <selection pane="topRight" activeCell="DY1" sqref="DY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4794</v>
      </c>
      <c r="M2" s="42"/>
      <c r="N2" s="452" t="s">
        <v>843</v>
      </c>
      <c r="R2" s="42"/>
      <c r="S2" s="452" t="s">
        <v>2204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2206</v>
      </c>
      <c r="AT2" s="452"/>
      <c r="AV2" s="42"/>
      <c r="AW2" s="452" t="s">
        <v>2205</v>
      </c>
      <c r="AY2" s="452"/>
      <c r="BA2" s="42"/>
      <c r="BB2" s="452" t="s">
        <v>3524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207</v>
      </c>
      <c r="EK2" s="452"/>
      <c r="EM2" s="42"/>
      <c r="EN2" s="452" t="s">
        <v>208</v>
      </c>
      <c r="EP2" s="452"/>
      <c r="ER2" s="42"/>
      <c r="ES2" s="452" t="s">
        <v>347</v>
      </c>
      <c r="EU2" s="452"/>
      <c r="EW2" s="42"/>
      <c r="EX2" s="452" t="s">
        <v>209</v>
      </c>
      <c r="EZ2" s="452"/>
      <c r="FB2" s="42"/>
      <c r="FC2" s="452" t="s">
        <v>210</v>
      </c>
      <c r="FE2" s="452"/>
      <c r="FG2" s="42"/>
      <c r="FH2" s="452" t="s">
        <v>211</v>
      </c>
      <c r="FJ2" s="452"/>
      <c r="FL2" s="42"/>
      <c r="FM2" s="452" t="s">
        <v>212</v>
      </c>
      <c r="FO2" s="452"/>
      <c r="FQ2" s="42"/>
      <c r="FR2" s="452" t="s">
        <v>213</v>
      </c>
      <c r="FT2" s="452"/>
      <c r="FV2" s="42"/>
      <c r="FW2" s="452" t="s">
        <v>214</v>
      </c>
      <c r="FY2" s="452"/>
      <c r="GA2" s="42"/>
      <c r="GB2" s="452" t="s">
        <v>215</v>
      </c>
      <c r="GD2" s="452"/>
      <c r="GF2" s="42"/>
      <c r="GG2" s="452" t="s">
        <v>352</v>
      </c>
      <c r="GI2" s="452"/>
      <c r="GK2" s="42"/>
      <c r="GL2" s="452" t="s">
        <v>2351</v>
      </c>
      <c r="GN2" s="452"/>
      <c r="GP2" s="45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2351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2019</v>
      </c>
      <c r="EE3" s="457">
        <v>2020</v>
      </c>
      <c r="EF3" s="457">
        <v>2021</v>
      </c>
      <c r="EG3" s="457">
        <v>2022</v>
      </c>
      <c r="EH3" s="42"/>
      <c r="EI3" s="457">
        <v>2019</v>
      </c>
      <c r="EJ3" s="457">
        <v>2020</v>
      </c>
      <c r="EK3" s="457">
        <v>2021</v>
      </c>
      <c r="EL3" s="457">
        <v>2022</v>
      </c>
      <c r="EM3" s="42"/>
      <c r="EN3" s="457">
        <v>2019</v>
      </c>
      <c r="EO3" s="457">
        <v>2020</v>
      </c>
      <c r="EP3" s="457">
        <v>2021</v>
      </c>
      <c r="EQ3" s="457">
        <v>2022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2019</v>
      </c>
      <c r="EY3" s="457">
        <v>2020</v>
      </c>
      <c r="EZ3" s="457">
        <v>2021</v>
      </c>
      <c r="FA3" s="457">
        <v>2022</v>
      </c>
      <c r="FB3" s="42"/>
      <c r="FC3" s="457">
        <v>2019</v>
      </c>
      <c r="FD3" s="457">
        <v>2020</v>
      </c>
      <c r="FE3" s="457">
        <v>2021</v>
      </c>
      <c r="FF3" s="457">
        <v>2022</v>
      </c>
      <c r="FG3" s="42"/>
      <c r="FH3" s="457">
        <v>2019</v>
      </c>
      <c r="FI3" s="457">
        <v>2020</v>
      </c>
      <c r="FJ3" s="457">
        <v>2021</v>
      </c>
      <c r="FK3" s="457">
        <v>2022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2019</v>
      </c>
      <c r="GM3" s="457">
        <v>2020</v>
      </c>
      <c r="GN3" s="457">
        <v>2021</v>
      </c>
      <c r="GO3" s="457">
        <v>2022</v>
      </c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3374</v>
      </c>
      <c r="B6" s="46">
        <f>SUM(D6:AAE6)</f>
        <v>12779.45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1"/>
      <c r="I6" s="50">
        <v>0</v>
      </c>
      <c r="J6" s="50">
        <v>0</v>
      </c>
      <c r="K6" s="50">
        <v>0</v>
      </c>
      <c r="L6" s="50">
        <f>'Punten per wedstrijd'!E5</f>
        <v>187.8</v>
      </c>
      <c r="M6" s="461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1"/>
      <c r="S6" s="449">
        <v>0</v>
      </c>
      <c r="T6" s="50">
        <v>0</v>
      </c>
      <c r="U6" s="492">
        <v>0</v>
      </c>
      <c r="V6" s="50">
        <f>'Punten per wedstrijd'!F5</f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0</v>
      </c>
      <c r="EH6" s="461"/>
      <c r="EI6" s="50">
        <v>0</v>
      </c>
      <c r="EJ6" s="50">
        <v>0</v>
      </c>
      <c r="EK6" s="50">
        <v>0</v>
      </c>
      <c r="EL6" s="50">
        <v>0</v>
      </c>
      <c r="EM6" s="461"/>
      <c r="EN6" s="50">
        <v>0</v>
      </c>
      <c r="EO6" s="50">
        <v>0</v>
      </c>
      <c r="EP6" s="50">
        <v>0</v>
      </c>
      <c r="EQ6" s="50">
        <v>0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0">
        <v>0</v>
      </c>
      <c r="EY6" s="50">
        <v>0</v>
      </c>
      <c r="EZ6" s="50">
        <v>0</v>
      </c>
      <c r="FA6" s="50">
        <v>0</v>
      </c>
      <c r="FB6" s="461"/>
      <c r="FC6" s="50">
        <v>0</v>
      </c>
      <c r="FD6" s="50">
        <v>0</v>
      </c>
      <c r="FE6" s="50">
        <v>0</v>
      </c>
      <c r="FF6" s="50">
        <v>0</v>
      </c>
      <c r="FG6" s="461"/>
      <c r="FH6" s="50">
        <v>0</v>
      </c>
      <c r="FI6" s="50">
        <v>0</v>
      </c>
      <c r="FJ6" s="50">
        <v>0</v>
      </c>
      <c r="FK6" s="50">
        <v>0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P6" s="37"/>
      <c r="GQ6" s="37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2008</v>
      </c>
      <c r="B7" s="46">
        <f>SUM(D7:AAE7)</f>
        <v>43807.974999999875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1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f>'Punten per wedstrijd'!F6</f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0</v>
      </c>
      <c r="EF7" s="50">
        <v>47.774999999995089</v>
      </c>
      <c r="EG7" s="50">
        <v>244.40000000000146</v>
      </c>
      <c r="EH7" s="461"/>
      <c r="EI7" s="50">
        <v>0</v>
      </c>
      <c r="EJ7" s="50">
        <v>0</v>
      </c>
      <c r="EK7" s="50">
        <v>57.149999999995089</v>
      </c>
      <c r="EL7" s="50">
        <v>0</v>
      </c>
      <c r="EM7" s="461"/>
      <c r="EN7" s="50">
        <v>0</v>
      </c>
      <c r="EO7" s="50">
        <v>0</v>
      </c>
      <c r="EP7" s="50">
        <v>0</v>
      </c>
      <c r="EQ7" s="50">
        <v>206.40000000000146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0">
        <v>0</v>
      </c>
      <c r="EY7" s="50">
        <v>0</v>
      </c>
      <c r="EZ7" s="50">
        <v>97.499999999994543</v>
      </c>
      <c r="FA7" s="50">
        <v>141.89999999999964</v>
      </c>
      <c r="FB7" s="461"/>
      <c r="FC7" s="50">
        <v>0</v>
      </c>
      <c r="FD7" s="50">
        <v>0</v>
      </c>
      <c r="FE7" s="50">
        <v>0</v>
      </c>
      <c r="FF7" s="50">
        <v>236.00000000000182</v>
      </c>
      <c r="FG7" s="461"/>
      <c r="FH7" s="50">
        <v>0</v>
      </c>
      <c r="FI7" s="50">
        <v>0</v>
      </c>
      <c r="FJ7" s="50">
        <v>0</v>
      </c>
      <c r="FK7" s="50">
        <v>247.89999999999782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Q7" s="9"/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1657</v>
      </c>
      <c r="B8" s="46">
        <f>SUM(D8:AAE8)</f>
        <v>47467.312499999854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1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f>'Punten per wedstrijd'!F7</f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0</v>
      </c>
      <c r="EE8" s="50">
        <v>74.250000000000227</v>
      </c>
      <c r="EF8" s="50">
        <v>339.44999999999618</v>
      </c>
      <c r="EG8" s="50">
        <v>195.29999999999563</v>
      </c>
      <c r="EH8" s="461"/>
      <c r="EI8" s="50">
        <v>0</v>
      </c>
      <c r="EJ8" s="50">
        <v>187.29999999999927</v>
      </c>
      <c r="EK8" s="50">
        <v>103.27499999999509</v>
      </c>
      <c r="EL8" s="50">
        <v>0</v>
      </c>
      <c r="EM8" s="461"/>
      <c r="EN8" s="50">
        <v>0</v>
      </c>
      <c r="EO8" s="50">
        <v>0</v>
      </c>
      <c r="EP8" s="50">
        <v>0</v>
      </c>
      <c r="EQ8" s="50">
        <v>298.89999999999418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0">
        <v>0</v>
      </c>
      <c r="EY8" s="50">
        <v>65.000000000000455</v>
      </c>
      <c r="EZ8" s="50">
        <v>324.29999999999563</v>
      </c>
      <c r="FA8" s="50">
        <v>256.59999999999491</v>
      </c>
      <c r="FB8" s="461"/>
      <c r="FC8" s="50">
        <v>0</v>
      </c>
      <c r="FD8" s="50">
        <v>0</v>
      </c>
      <c r="FE8" s="50">
        <v>0</v>
      </c>
      <c r="FF8" s="50">
        <v>240.99999999999636</v>
      </c>
      <c r="FG8" s="461"/>
      <c r="FH8" s="50">
        <v>0</v>
      </c>
      <c r="FI8" s="50">
        <v>0</v>
      </c>
      <c r="FJ8" s="50">
        <v>0</v>
      </c>
      <c r="FK8" s="50">
        <v>363.99999999999272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Q8" s="9"/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2001</v>
      </c>
      <c r="B9" s="46">
        <f>SUM(D9:AAE9)</f>
        <v>33134.999999999971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1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f>'Punten per wedstrijd'!F8</f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0</v>
      </c>
      <c r="EF9" s="50">
        <v>236.92500000000109</v>
      </c>
      <c r="EG9" s="50">
        <v>491.89999999999782</v>
      </c>
      <c r="EH9" s="461"/>
      <c r="EI9" s="50">
        <v>0</v>
      </c>
      <c r="EJ9" s="50">
        <v>0</v>
      </c>
      <c r="EK9" s="50">
        <v>169.64999999999918</v>
      </c>
      <c r="EL9" s="50">
        <v>0</v>
      </c>
      <c r="EM9" s="461"/>
      <c r="EN9" s="50">
        <v>0</v>
      </c>
      <c r="EO9" s="50">
        <v>0</v>
      </c>
      <c r="EP9" s="50">
        <v>0</v>
      </c>
      <c r="EQ9" s="50">
        <v>229.49999999999636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0">
        <v>0</v>
      </c>
      <c r="EY9" s="50">
        <v>0</v>
      </c>
      <c r="EZ9" s="50">
        <v>127.125</v>
      </c>
      <c r="FA9" s="50">
        <v>58.199999999998909</v>
      </c>
      <c r="FB9" s="461"/>
      <c r="FC9" s="50">
        <v>0</v>
      </c>
      <c r="FD9" s="50">
        <v>0</v>
      </c>
      <c r="FE9" s="50">
        <v>0</v>
      </c>
      <c r="FF9" s="50">
        <v>138</v>
      </c>
      <c r="FG9" s="461"/>
      <c r="FH9" s="50">
        <v>0</v>
      </c>
      <c r="FI9" s="50">
        <v>0</v>
      </c>
      <c r="FJ9" s="50">
        <v>0</v>
      </c>
      <c r="FK9" s="50">
        <v>29.899999999999636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Q9" s="9"/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1652</v>
      </c>
      <c r="B10" s="46">
        <f>SUM(D10:AAE10)</f>
        <v>52544.087499999943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1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f>'Punten per wedstrijd'!F9</f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0</v>
      </c>
      <c r="EE10" s="50">
        <v>40.250000000000227</v>
      </c>
      <c r="EF10" s="50">
        <v>221.02499999999782</v>
      </c>
      <c r="EG10" s="50">
        <v>374.99999999999636</v>
      </c>
      <c r="EH10" s="461"/>
      <c r="EI10" s="50">
        <v>0</v>
      </c>
      <c r="EJ10" s="50">
        <v>175.25</v>
      </c>
      <c r="EK10" s="50">
        <v>296.99999999999727</v>
      </c>
      <c r="EL10" s="50">
        <v>0</v>
      </c>
      <c r="EM10" s="461"/>
      <c r="EN10" s="50">
        <v>0</v>
      </c>
      <c r="EO10" s="50">
        <v>0</v>
      </c>
      <c r="EP10" s="50">
        <v>0</v>
      </c>
      <c r="EQ10" s="50">
        <v>258.59999999999491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0">
        <v>0</v>
      </c>
      <c r="EY10" s="50">
        <v>27</v>
      </c>
      <c r="EZ10" s="50">
        <v>147.599999999994</v>
      </c>
      <c r="FA10" s="50">
        <v>318.49999999999636</v>
      </c>
      <c r="FB10" s="461"/>
      <c r="FC10" s="50">
        <v>0</v>
      </c>
      <c r="FD10" s="50">
        <v>0</v>
      </c>
      <c r="FE10" s="50">
        <v>0</v>
      </c>
      <c r="FF10" s="50">
        <v>107.99999999999636</v>
      </c>
      <c r="FG10" s="461"/>
      <c r="FH10" s="50">
        <v>0</v>
      </c>
      <c r="FI10" s="50">
        <v>0</v>
      </c>
      <c r="FJ10" s="50">
        <v>0</v>
      </c>
      <c r="FK10" s="50">
        <v>320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Q10" s="9"/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1647</v>
      </c>
      <c r="B11" s="46">
        <f>SUM(D11:AAE11)</f>
        <v>59954.01249999991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1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f>'Punten per wedstrijd'!F10</f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0</v>
      </c>
      <c r="EE11" s="50">
        <v>245.04999999999995</v>
      </c>
      <c r="EF11" s="50">
        <v>118.79999999999018</v>
      </c>
      <c r="EG11" s="50">
        <v>500.299999999992</v>
      </c>
      <c r="EH11" s="461"/>
      <c r="EI11" s="50">
        <v>0</v>
      </c>
      <c r="EJ11" s="50">
        <v>159.10000000000127</v>
      </c>
      <c r="EK11" s="50">
        <v>287.92499999999291</v>
      </c>
      <c r="EL11" s="50">
        <v>0</v>
      </c>
      <c r="EM11" s="461"/>
      <c r="EN11" s="50">
        <v>0</v>
      </c>
      <c r="EO11" s="50">
        <v>0</v>
      </c>
      <c r="EP11" s="50">
        <v>0</v>
      </c>
      <c r="EQ11" s="50">
        <v>296.20000000000437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0">
        <v>0</v>
      </c>
      <c r="EY11" s="50">
        <v>71.049999999999727</v>
      </c>
      <c r="EZ11" s="50">
        <v>153.74999999999454</v>
      </c>
      <c r="FA11" s="50">
        <v>257.50000000000364</v>
      </c>
      <c r="FB11" s="461"/>
      <c r="FC11" s="50">
        <v>0</v>
      </c>
      <c r="FD11" s="50">
        <v>0</v>
      </c>
      <c r="FE11" s="50">
        <v>0</v>
      </c>
      <c r="FF11" s="50">
        <v>360.30000000000291</v>
      </c>
      <c r="FG11" s="461"/>
      <c r="FH11" s="50">
        <v>0</v>
      </c>
      <c r="FI11" s="50">
        <v>0</v>
      </c>
      <c r="FJ11" s="50">
        <v>0</v>
      </c>
      <c r="FK11" s="50">
        <v>492.60000000000218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Q11" s="9"/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3363</v>
      </c>
      <c r="B12" s="46">
        <f>SUM(D12:AAE12)</f>
        <v>16258.249999999991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1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1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1"/>
      <c r="S12" s="449">
        <v>0</v>
      </c>
      <c r="T12" s="50">
        <v>0</v>
      </c>
      <c r="U12" s="492">
        <v>0</v>
      </c>
      <c r="V12" s="50">
        <f>'Punten per wedstrijd'!F11</f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/>
      <c r="EE12" s="50"/>
      <c r="EF12" s="50"/>
      <c r="EG12" s="50"/>
      <c r="EH12" s="461"/>
      <c r="EI12" s="50"/>
      <c r="EJ12" s="50"/>
      <c r="EK12" s="50"/>
      <c r="EL12" s="50"/>
      <c r="EM12" s="461"/>
      <c r="EN12" s="50"/>
      <c r="EO12" s="50"/>
      <c r="EP12" s="50"/>
      <c r="EQ12" s="50"/>
      <c r="ER12" s="461"/>
      <c r="ES12" s="50"/>
      <c r="ET12" s="50"/>
      <c r="EU12" s="50"/>
      <c r="EV12" s="50"/>
      <c r="EW12" s="461"/>
      <c r="EX12" s="50"/>
      <c r="EY12" s="50"/>
      <c r="EZ12" s="50"/>
      <c r="FA12" s="50"/>
      <c r="FB12" s="461"/>
      <c r="FC12" s="50"/>
      <c r="FD12" s="50"/>
      <c r="FE12" s="50"/>
      <c r="FF12" s="50"/>
      <c r="FG12" s="461"/>
      <c r="FH12" s="50"/>
      <c r="FI12" s="50"/>
      <c r="FJ12" s="50"/>
      <c r="FK12" s="50"/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Q12" s="455"/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>SUM(D13:AAE13)</f>
        <v>41021.875000000015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1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f>'Punten per wedstrijd'!F12</f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1.7999999999988177</v>
      </c>
      <c r="EE13" s="50">
        <v>221.70000000000005</v>
      </c>
      <c r="EF13" s="50">
        <v>311.47499999999945</v>
      </c>
      <c r="EG13" s="50">
        <v>49.399999999997817</v>
      </c>
      <c r="EH13" s="461"/>
      <c r="EI13" s="50">
        <v>97.624999999998636</v>
      </c>
      <c r="EJ13" s="50">
        <v>137.10000000000036</v>
      </c>
      <c r="EK13" s="50">
        <v>174.90000000000055</v>
      </c>
      <c r="EL13" s="50">
        <v>0</v>
      </c>
      <c r="EM13" s="461"/>
      <c r="EN13" s="50">
        <v>83.374999999998636</v>
      </c>
      <c r="EO13" s="50">
        <v>0</v>
      </c>
      <c r="EP13" s="50">
        <v>0</v>
      </c>
      <c r="EQ13" s="50">
        <v>0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0">
        <v>70.074999999999818</v>
      </c>
      <c r="EY13" s="50">
        <v>16.199999999999818</v>
      </c>
      <c r="EZ13" s="50">
        <v>169.87500000000136</v>
      </c>
      <c r="FA13" s="50">
        <v>38.999999999992724</v>
      </c>
      <c r="FB13" s="461"/>
      <c r="FC13" s="50">
        <v>131.875</v>
      </c>
      <c r="FD13" s="50">
        <v>0</v>
      </c>
      <c r="FE13" s="50">
        <v>0</v>
      </c>
      <c r="FF13" s="50">
        <v>175.399999999996</v>
      </c>
      <c r="FG13" s="461"/>
      <c r="FH13" s="50">
        <v>138.07500000000164</v>
      </c>
      <c r="FI13" s="50">
        <v>0</v>
      </c>
      <c r="FJ13" s="50">
        <v>0</v>
      </c>
      <c r="FK13" s="50">
        <v>395.89999999999236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P13" s="18"/>
      <c r="GQ13" s="9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2021</v>
      </c>
      <c r="B14" s="46">
        <f>SUM(D14:AAE14)</f>
        <v>33048.250000000036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1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1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f>'Punten per wedstrijd'!F13</f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0</v>
      </c>
      <c r="EG14" s="50">
        <v>252.50000000000364</v>
      </c>
      <c r="EH14" s="461"/>
      <c r="EI14" s="50">
        <v>0</v>
      </c>
      <c r="EJ14" s="50">
        <v>0</v>
      </c>
      <c r="EK14" s="50">
        <v>0</v>
      </c>
      <c r="EL14" s="50">
        <v>0</v>
      </c>
      <c r="EM14" s="461"/>
      <c r="EN14" s="50">
        <v>0</v>
      </c>
      <c r="EO14" s="50">
        <v>0</v>
      </c>
      <c r="EP14" s="50">
        <v>0</v>
      </c>
      <c r="EQ14" s="50">
        <v>371.40000000000509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0">
        <v>0</v>
      </c>
      <c r="EY14" s="50">
        <v>0</v>
      </c>
      <c r="EZ14" s="50">
        <v>0</v>
      </c>
      <c r="FA14" s="50">
        <v>256.80000000000291</v>
      </c>
      <c r="FB14" s="461"/>
      <c r="FC14" s="50">
        <v>0</v>
      </c>
      <c r="FD14" s="50">
        <v>0</v>
      </c>
      <c r="FE14" s="50">
        <v>0</v>
      </c>
      <c r="FF14" s="50">
        <v>166.00000000000364</v>
      </c>
      <c r="FG14" s="461"/>
      <c r="FH14" s="50">
        <v>0</v>
      </c>
      <c r="FI14" s="50">
        <v>0</v>
      </c>
      <c r="FJ14" s="50">
        <v>0</v>
      </c>
      <c r="FK14" s="50">
        <v>389.69999999999709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Q14" s="9"/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3382</v>
      </c>
      <c r="B15" s="46">
        <f>SUM(D15:AAE15)</f>
        <v>17533.349999999988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1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1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1"/>
      <c r="S15" s="449">
        <v>0</v>
      </c>
      <c r="T15" s="50">
        <v>0</v>
      </c>
      <c r="U15" s="492">
        <v>0</v>
      </c>
      <c r="V15" s="50">
        <f>'Punten per wedstrijd'!F14</f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/>
      <c r="EE15" s="50"/>
      <c r="EF15" s="50"/>
      <c r="EG15" s="50"/>
      <c r="EH15" s="461"/>
      <c r="EI15" s="50"/>
      <c r="EJ15" s="50"/>
      <c r="EK15" s="50"/>
      <c r="EL15" s="50"/>
      <c r="EM15" s="461"/>
      <c r="EN15" s="50"/>
      <c r="EO15" s="50"/>
      <c r="EP15" s="50"/>
      <c r="EQ15" s="50"/>
      <c r="ER15" s="461"/>
      <c r="ES15" s="50"/>
      <c r="ET15" s="50"/>
      <c r="EU15" s="50"/>
      <c r="EV15" s="50"/>
      <c r="EW15" s="461"/>
      <c r="EX15" s="50"/>
      <c r="EY15" s="50"/>
      <c r="EZ15" s="50"/>
      <c r="FA15" s="50"/>
      <c r="FB15" s="461"/>
      <c r="FC15" s="50"/>
      <c r="FD15" s="50"/>
      <c r="FE15" s="50"/>
      <c r="FF15" s="50"/>
      <c r="FG15" s="461"/>
      <c r="FH15" s="50"/>
      <c r="FI15" s="50"/>
      <c r="FJ15" s="50"/>
      <c r="FK15" s="50"/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P15" s="143"/>
      <c r="GQ15" s="455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1653</v>
      </c>
      <c r="B16" s="46">
        <f>SUM(D16:AAE16)</f>
        <v>53470.500000000007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1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f>'Punten per wedstrijd'!F15</f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0</v>
      </c>
      <c r="EE16" s="50">
        <v>165.15000000000009</v>
      </c>
      <c r="EF16" s="50">
        <v>314.70000000000437</v>
      </c>
      <c r="EG16" s="50">
        <v>268.90000000000146</v>
      </c>
      <c r="EH16" s="461"/>
      <c r="EI16" s="50">
        <v>0</v>
      </c>
      <c r="EJ16" s="50">
        <v>149.04999999999927</v>
      </c>
      <c r="EK16" s="50">
        <v>188.92500000000382</v>
      </c>
      <c r="EL16" s="50">
        <v>0</v>
      </c>
      <c r="EM16" s="461"/>
      <c r="EN16" s="50">
        <v>0</v>
      </c>
      <c r="EO16" s="50">
        <v>0</v>
      </c>
      <c r="EP16" s="50">
        <v>0</v>
      </c>
      <c r="EQ16" s="50">
        <v>316.49999999999636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0">
        <v>0</v>
      </c>
      <c r="EY16" s="50">
        <v>52.999999999998636</v>
      </c>
      <c r="EZ16" s="50">
        <v>294.37500000000273</v>
      </c>
      <c r="FA16" s="50">
        <v>172.5</v>
      </c>
      <c r="FB16" s="461"/>
      <c r="FC16" s="50">
        <v>0</v>
      </c>
      <c r="FD16" s="50">
        <v>0</v>
      </c>
      <c r="FE16" s="50">
        <v>0</v>
      </c>
      <c r="FF16" s="50">
        <v>126.70000000000073</v>
      </c>
      <c r="FG16" s="461"/>
      <c r="FH16" s="50">
        <v>0</v>
      </c>
      <c r="FI16" s="50">
        <v>0</v>
      </c>
      <c r="FJ16" s="50">
        <v>0</v>
      </c>
      <c r="FK16" s="50">
        <v>513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Q16" s="9"/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771</v>
      </c>
      <c r="B17" s="46">
        <f>SUM(D17:AAE17)</f>
        <v>48541.47500000018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1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f>'Punten per wedstrijd'!F16</f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48.224999999999454</v>
      </c>
      <c r="EE17" s="50">
        <v>226.40000000000032</v>
      </c>
      <c r="EF17" s="50">
        <v>0</v>
      </c>
      <c r="EG17" s="50">
        <v>444.30000000000655</v>
      </c>
      <c r="EH17" s="461"/>
      <c r="EI17" s="50">
        <v>77.849999999999454</v>
      </c>
      <c r="EJ17" s="50">
        <v>176.80000000000109</v>
      </c>
      <c r="EK17" s="50">
        <v>132.97499999999945</v>
      </c>
      <c r="EL17" s="50">
        <v>0</v>
      </c>
      <c r="EM17" s="461"/>
      <c r="EN17" s="50">
        <v>58.649999999999636</v>
      </c>
      <c r="EO17" s="50">
        <v>0</v>
      </c>
      <c r="EP17" s="50">
        <v>0</v>
      </c>
      <c r="EQ17" s="50">
        <v>299.00000000001091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0">
        <v>54.624999999999091</v>
      </c>
      <c r="EY17" s="50">
        <v>0.65000000000009095</v>
      </c>
      <c r="EZ17" s="50">
        <v>173.99999999999727</v>
      </c>
      <c r="FA17" s="50">
        <v>183.30000000000291</v>
      </c>
      <c r="FB17" s="461"/>
      <c r="FC17" s="50">
        <v>104.82500000000073</v>
      </c>
      <c r="FD17" s="50">
        <v>0</v>
      </c>
      <c r="FE17" s="50">
        <v>0</v>
      </c>
      <c r="FF17" s="50">
        <v>115.10000000000218</v>
      </c>
      <c r="FG17" s="461"/>
      <c r="FH17" s="50">
        <v>46.475000000000364</v>
      </c>
      <c r="FI17" s="50">
        <v>0</v>
      </c>
      <c r="FJ17" s="50">
        <v>0</v>
      </c>
      <c r="FK17" s="50">
        <v>395.80000000000291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P17" s="18"/>
      <c r="GQ17" s="9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2051</v>
      </c>
      <c r="B18" s="46">
        <f>SUM(D18:AAE18)</f>
        <v>24317.575000000059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1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1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f>'Punten per wedstrijd'!F17</f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0</v>
      </c>
      <c r="EG18" s="50">
        <v>137.49999999999818</v>
      </c>
      <c r="EH18" s="461"/>
      <c r="EI18" s="50">
        <v>0</v>
      </c>
      <c r="EJ18" s="50">
        <v>0</v>
      </c>
      <c r="EK18" s="50">
        <v>0</v>
      </c>
      <c r="EL18" s="50">
        <v>0</v>
      </c>
      <c r="EM18" s="461"/>
      <c r="EN18" s="50">
        <v>0</v>
      </c>
      <c r="EO18" s="50">
        <v>0</v>
      </c>
      <c r="EP18" s="50">
        <v>0</v>
      </c>
      <c r="EQ18" s="50">
        <v>60.199999999998909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0">
        <v>0</v>
      </c>
      <c r="EY18" s="50">
        <v>0</v>
      </c>
      <c r="EZ18" s="50">
        <v>0</v>
      </c>
      <c r="FA18" s="50">
        <v>9.8000000000010914</v>
      </c>
      <c r="FB18" s="461"/>
      <c r="FC18" s="50">
        <v>0</v>
      </c>
      <c r="FD18" s="50">
        <v>0</v>
      </c>
      <c r="FE18" s="50">
        <v>0</v>
      </c>
      <c r="FF18" s="50">
        <v>238.59999999999854</v>
      </c>
      <c r="FG18" s="461"/>
      <c r="FH18" s="50">
        <v>0</v>
      </c>
      <c r="FI18" s="50">
        <v>0</v>
      </c>
      <c r="FJ18" s="50">
        <v>0</v>
      </c>
      <c r="FK18" s="50">
        <v>385.69999999999891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Q18" s="9"/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788</v>
      </c>
      <c r="B19" s="46">
        <f>SUM(D19:AAE19)</f>
        <v>41761.387499999968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f>'Punten per wedstrijd'!F18</f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59.824999999999818</v>
      </c>
      <c r="EE19" s="50">
        <v>222.85000000000014</v>
      </c>
      <c r="EF19" s="50">
        <v>197.70000000000164</v>
      </c>
      <c r="EG19" s="50">
        <v>157.40000000000509</v>
      </c>
      <c r="EH19" s="461"/>
      <c r="EI19" s="50">
        <v>78.224999999999909</v>
      </c>
      <c r="EJ19" s="50">
        <v>110.24999999999909</v>
      </c>
      <c r="EK19" s="50">
        <v>214.20000000000437</v>
      </c>
      <c r="EL19" s="50">
        <v>0</v>
      </c>
      <c r="EM19" s="461"/>
      <c r="EN19" s="50">
        <v>75.600000000000364</v>
      </c>
      <c r="EO19" s="50">
        <v>0</v>
      </c>
      <c r="EP19" s="50">
        <v>0</v>
      </c>
      <c r="EQ19" s="50">
        <v>273.59999999999854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0">
        <v>42.350000000000364</v>
      </c>
      <c r="EY19" s="50">
        <v>9.8999999999996362</v>
      </c>
      <c r="EZ19" s="50">
        <v>179.02500000000327</v>
      </c>
      <c r="FA19" s="50">
        <v>319.29999999999927</v>
      </c>
      <c r="FB19" s="461"/>
      <c r="FC19" s="50">
        <v>105.57499999999891</v>
      </c>
      <c r="FD19" s="50">
        <v>0</v>
      </c>
      <c r="FE19" s="50">
        <v>0</v>
      </c>
      <c r="FF19" s="50">
        <v>393.29999999998836</v>
      </c>
      <c r="FG19" s="461"/>
      <c r="FH19" s="50">
        <v>115.02499999999873</v>
      </c>
      <c r="FI19" s="50">
        <v>0</v>
      </c>
      <c r="FJ19" s="50">
        <v>0</v>
      </c>
      <c r="FK19" s="50">
        <v>366.29999999998836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P19" s="18"/>
      <c r="GQ19" s="9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2004</v>
      </c>
      <c r="B20" s="46">
        <f>SUM(D20:AAE20)</f>
        <v>49400.499999999942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1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f>'Punten per wedstrijd'!F19</f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0</v>
      </c>
      <c r="EF20" s="50">
        <v>89.399999999997817</v>
      </c>
      <c r="EG20" s="50">
        <v>364.80000000000655</v>
      </c>
      <c r="EH20" s="461"/>
      <c r="EI20" s="50">
        <v>0</v>
      </c>
      <c r="EJ20" s="50">
        <v>0</v>
      </c>
      <c r="EK20" s="50">
        <v>194.69999999999891</v>
      </c>
      <c r="EL20" s="50">
        <v>0</v>
      </c>
      <c r="EM20" s="461"/>
      <c r="EN20" s="50">
        <v>0</v>
      </c>
      <c r="EO20" s="50">
        <v>0</v>
      </c>
      <c r="EP20" s="50">
        <v>0</v>
      </c>
      <c r="EQ20" s="50">
        <v>297.09999999999854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0">
        <v>0</v>
      </c>
      <c r="EY20" s="50">
        <v>0</v>
      </c>
      <c r="EZ20" s="50">
        <v>191.24999999999727</v>
      </c>
      <c r="FA20" s="50">
        <v>250.40000000000146</v>
      </c>
      <c r="FB20" s="461"/>
      <c r="FC20" s="50">
        <v>0</v>
      </c>
      <c r="FD20" s="50">
        <v>0</v>
      </c>
      <c r="FE20" s="50">
        <v>0</v>
      </c>
      <c r="FF20" s="50">
        <v>268.39999999999782</v>
      </c>
      <c r="FG20" s="461"/>
      <c r="FH20" s="50">
        <v>0</v>
      </c>
      <c r="FI20" s="50">
        <v>0</v>
      </c>
      <c r="FJ20" s="50">
        <v>0</v>
      </c>
      <c r="FK20" s="50">
        <v>437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Q20" s="9"/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3364</v>
      </c>
      <c r="B21" s="46">
        <f>SUM(D21:AAE21)</f>
        <v>13411.500000000011</v>
      </c>
      <c r="C21" s="42"/>
      <c r="D21" s="50">
        <v>0</v>
      </c>
      <c r="E21" s="479">
        <v>0</v>
      </c>
      <c r="F21" s="50">
        <v>0</v>
      </c>
      <c r="G21" s="50">
        <f>'Punten per wedstrijd'!E124</f>
        <v>494.40000000000003</v>
      </c>
      <c r="H21" s="461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1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1"/>
      <c r="S21" s="449">
        <v>0</v>
      </c>
      <c r="T21" s="50">
        <v>0</v>
      </c>
      <c r="U21" s="492">
        <v>0</v>
      </c>
      <c r="V21" s="50">
        <f>'Punten per wedstrijd'!F20</f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/>
      <c r="EE21" s="50"/>
      <c r="EF21" s="50"/>
      <c r="EG21" s="50"/>
      <c r="EH21" s="461"/>
      <c r="EI21" s="50"/>
      <c r="EJ21" s="50"/>
      <c r="EK21" s="50"/>
      <c r="EL21" s="50"/>
      <c r="EM21" s="461"/>
      <c r="EN21" s="50"/>
      <c r="EO21" s="50"/>
      <c r="EP21" s="50"/>
      <c r="EQ21" s="50"/>
      <c r="ER21" s="461"/>
      <c r="ES21" s="50"/>
      <c r="ET21" s="50"/>
      <c r="EU21" s="50"/>
      <c r="EV21" s="50"/>
      <c r="EW21" s="461"/>
      <c r="EX21" s="50"/>
      <c r="EY21" s="50"/>
      <c r="EZ21" s="50"/>
      <c r="FA21" s="50"/>
      <c r="FB21" s="461"/>
      <c r="FC21" s="50"/>
      <c r="FD21" s="50"/>
      <c r="FE21" s="50"/>
      <c r="FF21" s="50"/>
      <c r="FG21" s="461"/>
      <c r="FH21" s="50"/>
      <c r="FI21" s="50"/>
      <c r="FJ21" s="50"/>
      <c r="FK21" s="50"/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P21" s="21"/>
      <c r="GQ21" s="37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>SUM(D22:AAE22)</f>
        <v>49650.962500000147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1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f>'Punten per wedstrijd'!F21</f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26.150000000001455</v>
      </c>
      <c r="EE22" s="50">
        <v>65.799999999999727</v>
      </c>
      <c r="EF22" s="50">
        <v>205.50000000000273</v>
      </c>
      <c r="EG22" s="50">
        <v>545.10000000000582</v>
      </c>
      <c r="EH22" s="461"/>
      <c r="EI22" s="50">
        <v>100.97500000000036</v>
      </c>
      <c r="EJ22" s="50">
        <v>117.29999999999836</v>
      </c>
      <c r="EK22" s="50">
        <v>224.17500000000382</v>
      </c>
      <c r="EL22" s="50">
        <v>0</v>
      </c>
      <c r="EM22" s="461"/>
      <c r="EN22" s="50">
        <v>190.25000000000091</v>
      </c>
      <c r="EO22" s="50">
        <v>0</v>
      </c>
      <c r="EP22" s="50">
        <v>0</v>
      </c>
      <c r="EQ22" s="50">
        <v>365.1000000000131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0">
        <v>17.424999999999272</v>
      </c>
      <c r="EY22" s="50">
        <v>0</v>
      </c>
      <c r="EZ22" s="50">
        <v>271.87500000000273</v>
      </c>
      <c r="FA22" s="50">
        <v>180.00000000001455</v>
      </c>
      <c r="FB22" s="461"/>
      <c r="FC22" s="50">
        <v>74.624999999999091</v>
      </c>
      <c r="FD22" s="50">
        <v>0</v>
      </c>
      <c r="FE22" s="50">
        <v>0</v>
      </c>
      <c r="FF22" s="50">
        <v>341.80000000001382</v>
      </c>
      <c r="FG22" s="461"/>
      <c r="FH22" s="50">
        <v>24.275000000000546</v>
      </c>
      <c r="FI22" s="50">
        <v>0</v>
      </c>
      <c r="FJ22" s="50">
        <v>0</v>
      </c>
      <c r="FK22" s="50">
        <v>452.50000000001455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P22" s="18"/>
      <c r="GQ22" s="9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2022</v>
      </c>
      <c r="B23" s="46">
        <f>SUM(D23:AAE23)</f>
        <v>27782.14999999998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1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1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f>'Punten per wedstrijd'!F22</f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0</v>
      </c>
      <c r="EG23" s="50">
        <v>381.50000000000364</v>
      </c>
      <c r="EH23" s="461"/>
      <c r="EI23" s="50">
        <v>0</v>
      </c>
      <c r="EJ23" s="50">
        <v>0</v>
      </c>
      <c r="EK23" s="50">
        <v>0</v>
      </c>
      <c r="EL23" s="50">
        <v>0</v>
      </c>
      <c r="EM23" s="461"/>
      <c r="EN23" s="50">
        <v>0</v>
      </c>
      <c r="EO23" s="50">
        <v>0</v>
      </c>
      <c r="EP23" s="50">
        <v>0</v>
      </c>
      <c r="EQ23" s="50">
        <v>100.69999999999709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0">
        <v>0</v>
      </c>
      <c r="EY23" s="50">
        <v>0</v>
      </c>
      <c r="EZ23" s="50">
        <v>0</v>
      </c>
      <c r="FA23" s="50">
        <v>33</v>
      </c>
      <c r="FB23" s="461"/>
      <c r="FC23" s="50">
        <v>0</v>
      </c>
      <c r="FD23" s="50">
        <v>0</v>
      </c>
      <c r="FE23" s="50">
        <v>0</v>
      </c>
      <c r="FF23" s="50">
        <v>33.600000000000364</v>
      </c>
      <c r="FG23" s="461"/>
      <c r="FH23" s="50">
        <v>0</v>
      </c>
      <c r="FI23" s="50">
        <v>0</v>
      </c>
      <c r="FJ23" s="50">
        <v>0</v>
      </c>
      <c r="FK23" s="50">
        <v>118.79999999999745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Q23" s="9"/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3367</v>
      </c>
      <c r="B24" s="46">
        <f>SUM(D24:AAE24)</f>
        <v>14963.399999999996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1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1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1"/>
      <c r="S24" s="449">
        <v>0</v>
      </c>
      <c r="T24" s="50">
        <v>0</v>
      </c>
      <c r="U24" s="492">
        <v>0</v>
      </c>
      <c r="V24" s="50">
        <f>'Punten per wedstrijd'!F23</f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/>
      <c r="EE24" s="50"/>
      <c r="EF24" s="50"/>
      <c r="EG24" s="50"/>
      <c r="EH24" s="461"/>
      <c r="EI24" s="50"/>
      <c r="EJ24" s="50"/>
      <c r="EK24" s="50"/>
      <c r="EL24" s="50"/>
      <c r="EM24" s="461"/>
      <c r="EN24" s="50"/>
      <c r="EO24" s="50"/>
      <c r="EP24" s="50"/>
      <c r="EQ24" s="50"/>
      <c r="ER24" s="461"/>
      <c r="ES24" s="50"/>
      <c r="ET24" s="50"/>
      <c r="EU24" s="50"/>
      <c r="EV24" s="50"/>
      <c r="EW24" s="461"/>
      <c r="EX24" s="50"/>
      <c r="EY24" s="50"/>
      <c r="EZ24" s="50"/>
      <c r="FA24" s="50"/>
      <c r="FB24" s="461"/>
      <c r="FC24" s="50"/>
      <c r="FD24" s="50"/>
      <c r="FE24" s="50"/>
      <c r="FF24" s="50"/>
      <c r="FG24" s="461"/>
      <c r="FH24" s="50"/>
      <c r="FI24" s="50"/>
      <c r="FJ24" s="50"/>
      <c r="FK24" s="50"/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P24" s="18"/>
      <c r="GQ24" s="9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3381</v>
      </c>
      <c r="B25" s="46">
        <f>SUM(D25:AAE25)</f>
        <v>17780.300000000014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1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1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1"/>
      <c r="S25" s="449">
        <v>0</v>
      </c>
      <c r="T25" s="50">
        <v>0</v>
      </c>
      <c r="U25" s="492">
        <v>0</v>
      </c>
      <c r="V25" s="50">
        <f>'Punten per wedstrijd'!F24</f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/>
      <c r="EE25" s="50"/>
      <c r="EF25" s="50"/>
      <c r="EG25" s="50"/>
      <c r="EH25" s="461"/>
      <c r="EI25" s="50"/>
      <c r="EJ25" s="50"/>
      <c r="EK25" s="50"/>
      <c r="EL25" s="50"/>
      <c r="EM25" s="461"/>
      <c r="EN25" s="50"/>
      <c r="EO25" s="50"/>
      <c r="EP25" s="50"/>
      <c r="EQ25" s="50"/>
      <c r="ER25" s="461"/>
      <c r="ES25" s="50"/>
      <c r="ET25" s="50"/>
      <c r="EU25" s="50"/>
      <c r="EV25" s="50"/>
      <c r="EW25" s="461"/>
      <c r="EX25" s="50"/>
      <c r="EY25" s="50"/>
      <c r="EZ25" s="50"/>
      <c r="FA25" s="50"/>
      <c r="FB25" s="461"/>
      <c r="FC25" s="50"/>
      <c r="FD25" s="50"/>
      <c r="FE25" s="50"/>
      <c r="FF25" s="50"/>
      <c r="FG25" s="461"/>
      <c r="FH25" s="50"/>
      <c r="FI25" s="50"/>
      <c r="FJ25" s="50"/>
      <c r="FK25" s="50"/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P25" s="18"/>
      <c r="GQ25" s="9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>SUM(D26:AAE26)</f>
        <v>52896.450000000004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1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f>'Punten per wedstrijd'!F25</f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34.899999999999636</v>
      </c>
      <c r="EE26" s="50">
        <v>231.34999999999968</v>
      </c>
      <c r="EF26" s="50">
        <v>96.299999999995634</v>
      </c>
      <c r="EG26" s="50">
        <v>270.99999999999818</v>
      </c>
      <c r="EH26" s="461"/>
      <c r="EI26" s="50">
        <v>47.449999999997999</v>
      </c>
      <c r="EJ26" s="50">
        <v>257.60000000000036</v>
      </c>
      <c r="EK26" s="50">
        <v>112.12499999999454</v>
      </c>
      <c r="EL26" s="50">
        <v>0</v>
      </c>
      <c r="EM26" s="461"/>
      <c r="EN26" s="50">
        <v>34.874999999999091</v>
      </c>
      <c r="EO26" s="50">
        <v>0</v>
      </c>
      <c r="EP26" s="50">
        <v>0</v>
      </c>
      <c r="EQ26" s="50">
        <v>190.49999999999636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0">
        <v>22.674999999999272</v>
      </c>
      <c r="EY26" s="50">
        <v>29.250000000000455</v>
      </c>
      <c r="EZ26" s="50">
        <v>104.99999999999727</v>
      </c>
      <c r="FA26" s="50">
        <v>215.40000000000146</v>
      </c>
      <c r="FB26" s="461"/>
      <c r="FC26" s="50">
        <v>45.399999999998727</v>
      </c>
      <c r="FD26" s="50">
        <v>0</v>
      </c>
      <c r="FE26" s="50">
        <v>0</v>
      </c>
      <c r="FF26" s="50">
        <v>183.69999999999709</v>
      </c>
      <c r="FG26" s="461"/>
      <c r="FH26" s="50">
        <v>34.725000000000364</v>
      </c>
      <c r="FI26" s="50">
        <v>0</v>
      </c>
      <c r="FJ26" s="50">
        <v>0</v>
      </c>
      <c r="FK26" s="50">
        <v>478.60000000000946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P26" s="18"/>
      <c r="GQ26" s="9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2016</v>
      </c>
      <c r="B27" s="46">
        <f>SUM(D27:AAE27)</f>
        <v>49156.999999999905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1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f>'Punten per wedstrijd'!F26</f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0</v>
      </c>
      <c r="EF27" s="50">
        <v>198.74999999999454</v>
      </c>
      <c r="EG27" s="50">
        <v>288.59999999999491</v>
      </c>
      <c r="EH27" s="461"/>
      <c r="EI27" s="50">
        <v>0</v>
      </c>
      <c r="EJ27" s="50">
        <v>0</v>
      </c>
      <c r="EK27" s="50">
        <v>101.849999999994</v>
      </c>
      <c r="EL27" s="50">
        <v>0</v>
      </c>
      <c r="EM27" s="461"/>
      <c r="EN27" s="50">
        <v>0</v>
      </c>
      <c r="EO27" s="50">
        <v>0</v>
      </c>
      <c r="EP27" s="50">
        <v>0</v>
      </c>
      <c r="EQ27" s="50">
        <v>329.49999999999272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0">
        <v>0</v>
      </c>
      <c r="EY27" s="50">
        <v>0</v>
      </c>
      <c r="EZ27" s="50">
        <v>274.87499999999454</v>
      </c>
      <c r="FA27" s="50">
        <v>167.99999999999636</v>
      </c>
      <c r="FB27" s="461"/>
      <c r="FC27" s="50">
        <v>0</v>
      </c>
      <c r="FD27" s="50">
        <v>0</v>
      </c>
      <c r="FE27" s="50">
        <v>0</v>
      </c>
      <c r="FF27" s="50">
        <v>123.39999999999782</v>
      </c>
      <c r="FG27" s="461"/>
      <c r="FH27" s="50">
        <v>0</v>
      </c>
      <c r="FI27" s="50">
        <v>0</v>
      </c>
      <c r="FJ27" s="50">
        <v>0</v>
      </c>
      <c r="FK27" s="50">
        <v>515.19999999999345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Q27" s="9"/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>SUM(D28:AAE28)</f>
        <v>57353.90000000014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1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f>'Punten per wedstrijd'!F27</f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23.075000000001637</v>
      </c>
      <c r="EE28" s="50">
        <v>296.90000000000009</v>
      </c>
      <c r="EF28" s="50">
        <v>327.26249999999891</v>
      </c>
      <c r="EG28" s="50">
        <v>321.09999999999854</v>
      </c>
      <c r="EH28" s="461"/>
      <c r="EI28" s="50">
        <v>166.25000000000182</v>
      </c>
      <c r="EJ28" s="50">
        <v>201.60000000000127</v>
      </c>
      <c r="EK28" s="50">
        <v>325.53750000000218</v>
      </c>
      <c r="EL28" s="50">
        <v>0</v>
      </c>
      <c r="EM28" s="461"/>
      <c r="EN28" s="50">
        <v>80.675000000000182</v>
      </c>
      <c r="EO28" s="50">
        <v>0</v>
      </c>
      <c r="EP28" s="50">
        <v>0</v>
      </c>
      <c r="EQ28" s="50">
        <v>223.29999999999927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0">
        <v>65.124999999999091</v>
      </c>
      <c r="EY28" s="50">
        <v>129.14999999999964</v>
      </c>
      <c r="EZ28" s="50">
        <v>135.59999999999945</v>
      </c>
      <c r="FA28" s="50">
        <v>242.90000000000146</v>
      </c>
      <c r="FB28" s="461"/>
      <c r="FC28" s="50">
        <v>113.27499999999964</v>
      </c>
      <c r="FD28" s="50">
        <v>0</v>
      </c>
      <c r="FE28" s="50">
        <v>0</v>
      </c>
      <c r="FF28" s="50">
        <v>296.80000000000291</v>
      </c>
      <c r="FG28" s="461"/>
      <c r="FH28" s="50">
        <v>57.800000000000182</v>
      </c>
      <c r="FI28" s="50">
        <v>0</v>
      </c>
      <c r="FJ28" s="50">
        <v>0</v>
      </c>
      <c r="FK28" s="50">
        <v>348.5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P28" s="18"/>
      <c r="GQ28" s="9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3365</v>
      </c>
      <c r="B29" s="46">
        <f>SUM(D29:AAE29)</f>
        <v>14525.350000000004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1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1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1"/>
      <c r="S29" s="449">
        <v>0</v>
      </c>
      <c r="T29" s="50">
        <v>0</v>
      </c>
      <c r="U29" s="492">
        <v>0</v>
      </c>
      <c r="V29" s="50">
        <f>'Punten per wedstrijd'!F28</f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/>
      <c r="EE29" s="50"/>
      <c r="EF29" s="50"/>
      <c r="EG29" s="50"/>
      <c r="EH29" s="461"/>
      <c r="EI29" s="50"/>
      <c r="EJ29" s="50"/>
      <c r="EK29" s="50"/>
      <c r="EL29" s="50"/>
      <c r="EM29" s="461"/>
      <c r="EN29" s="50"/>
      <c r="EO29" s="50"/>
      <c r="EP29" s="50"/>
      <c r="EQ29" s="50"/>
      <c r="ER29" s="461"/>
      <c r="ES29" s="50"/>
      <c r="ET29" s="50"/>
      <c r="EU29" s="50"/>
      <c r="EV29" s="50"/>
      <c r="EW29" s="461"/>
      <c r="EX29" s="50"/>
      <c r="EY29" s="50"/>
      <c r="EZ29" s="50"/>
      <c r="FA29" s="50"/>
      <c r="FB29" s="461"/>
      <c r="FC29" s="50"/>
      <c r="FD29" s="50"/>
      <c r="FE29" s="50"/>
      <c r="FF29" s="50"/>
      <c r="FG29" s="461"/>
      <c r="FH29" s="50"/>
      <c r="FI29" s="50"/>
      <c r="FJ29" s="50"/>
      <c r="FK29" s="50"/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P29" s="18"/>
      <c r="GQ29" s="9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2023</v>
      </c>
      <c r="B30" s="46">
        <f>SUM(D30:AAE30)</f>
        <v>34148.975000000035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1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f>'Punten per wedstrijd'!F29</f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0</v>
      </c>
      <c r="EG30" s="50">
        <v>110.90000000000509</v>
      </c>
      <c r="EH30" s="461"/>
      <c r="EI30" s="50">
        <v>0</v>
      </c>
      <c r="EJ30" s="50">
        <v>0</v>
      </c>
      <c r="EK30" s="50">
        <v>0</v>
      </c>
      <c r="EL30" s="50">
        <v>0</v>
      </c>
      <c r="EM30" s="461"/>
      <c r="EN30" s="50">
        <v>0</v>
      </c>
      <c r="EO30" s="50">
        <v>0</v>
      </c>
      <c r="EP30" s="50">
        <v>0</v>
      </c>
      <c r="EQ30" s="50">
        <v>166.00000000000364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0">
        <v>0</v>
      </c>
      <c r="EY30" s="50">
        <v>0</v>
      </c>
      <c r="EZ30" s="50">
        <v>0</v>
      </c>
      <c r="FA30" s="50">
        <v>156</v>
      </c>
      <c r="FB30" s="461"/>
      <c r="FC30" s="50">
        <v>0</v>
      </c>
      <c r="FD30" s="50">
        <v>0</v>
      </c>
      <c r="FE30" s="50">
        <v>0</v>
      </c>
      <c r="FF30" s="50">
        <v>99.900000000001455</v>
      </c>
      <c r="FG30" s="461"/>
      <c r="FH30" s="50">
        <v>0</v>
      </c>
      <c r="FI30" s="50">
        <v>0</v>
      </c>
      <c r="FJ30" s="50">
        <v>0</v>
      </c>
      <c r="FK30" s="50">
        <v>274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Q30" s="9"/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1655</v>
      </c>
      <c r="B31" s="46">
        <f>SUM(D31:AAE31)</f>
        <v>51420.099999999962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f>'Punten per wedstrijd'!F30</f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0</v>
      </c>
      <c r="EE31" s="50">
        <v>322.19999999999936</v>
      </c>
      <c r="EF31" s="50">
        <v>132.52499999999782</v>
      </c>
      <c r="EG31" s="50">
        <v>46.300000000006548</v>
      </c>
      <c r="EH31" s="461"/>
      <c r="EI31" s="50">
        <v>0</v>
      </c>
      <c r="EJ31" s="50">
        <v>23.049999999999272</v>
      </c>
      <c r="EK31" s="50">
        <v>96.899999999995089</v>
      </c>
      <c r="EL31" s="50">
        <v>0</v>
      </c>
      <c r="EM31" s="461"/>
      <c r="EN31" s="50">
        <v>0</v>
      </c>
      <c r="EO31" s="50">
        <v>0</v>
      </c>
      <c r="EP31" s="50">
        <v>0</v>
      </c>
      <c r="EQ31" s="50">
        <v>248.40000000000873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0">
        <v>0</v>
      </c>
      <c r="EY31" s="50">
        <v>0</v>
      </c>
      <c r="EZ31" s="50">
        <v>261.44999999999345</v>
      </c>
      <c r="FA31" s="50">
        <v>197.70000000000073</v>
      </c>
      <c r="FB31" s="461"/>
      <c r="FC31" s="50">
        <v>0</v>
      </c>
      <c r="FD31" s="50">
        <v>0</v>
      </c>
      <c r="FE31" s="50">
        <v>0</v>
      </c>
      <c r="FF31" s="50">
        <v>189.10000000000218</v>
      </c>
      <c r="FG31" s="461"/>
      <c r="FH31" s="50">
        <v>0</v>
      </c>
      <c r="FI31" s="50">
        <v>0</v>
      </c>
      <c r="FJ31" s="50">
        <v>0</v>
      </c>
      <c r="FK31" s="50">
        <v>543.20000000000437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Q31" s="9"/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728</v>
      </c>
      <c r="B32" s="46">
        <f>SUM(D32:AAE32)</f>
        <v>40272.774999999936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1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f>'Punten per wedstrijd'!F31</f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53.150000000000546</v>
      </c>
      <c r="EE32" s="50">
        <v>187.35000000000036</v>
      </c>
      <c r="EF32" s="50">
        <v>413.99999999999864</v>
      </c>
      <c r="EG32" s="50">
        <v>18.400000000001455</v>
      </c>
      <c r="EH32" s="461"/>
      <c r="EI32" s="50">
        <v>68.5</v>
      </c>
      <c r="EJ32" s="50">
        <v>49.899999999998727</v>
      </c>
      <c r="EK32" s="50">
        <v>84.299999999999727</v>
      </c>
      <c r="EL32" s="50">
        <v>0</v>
      </c>
      <c r="EM32" s="461"/>
      <c r="EN32" s="50">
        <v>15.125000000001819</v>
      </c>
      <c r="EO32" s="50">
        <v>0</v>
      </c>
      <c r="EP32" s="50">
        <v>0</v>
      </c>
      <c r="EQ32" s="50">
        <v>204.19999999999891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0">
        <v>63.450000000001637</v>
      </c>
      <c r="EY32" s="50">
        <v>90.000000000000455</v>
      </c>
      <c r="EZ32" s="50">
        <v>59.250000000001364</v>
      </c>
      <c r="FA32" s="50">
        <v>255.399999999996</v>
      </c>
      <c r="FB32" s="461"/>
      <c r="FC32" s="50">
        <v>79.875000000002728</v>
      </c>
      <c r="FD32" s="50">
        <v>0</v>
      </c>
      <c r="FE32" s="50">
        <v>0</v>
      </c>
      <c r="FF32" s="50">
        <v>169.44999999999709</v>
      </c>
      <c r="FG32" s="461"/>
      <c r="FH32" s="50">
        <v>72.250000000003638</v>
      </c>
      <c r="FI32" s="50">
        <v>0</v>
      </c>
      <c r="FJ32" s="50">
        <v>0</v>
      </c>
      <c r="FK32" s="50">
        <v>409.49999999999818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P32" s="18"/>
      <c r="GQ32" s="9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2009</v>
      </c>
      <c r="B33" s="46">
        <f>SUM(D33:AAE33)</f>
        <v>43121.775000000183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1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f>'Punten per wedstrijd'!F32</f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0</v>
      </c>
      <c r="EF33" s="50">
        <v>221.99999999999727</v>
      </c>
      <c r="EG33" s="50">
        <v>213.19999999999709</v>
      </c>
      <c r="EH33" s="461"/>
      <c r="EI33" s="50">
        <v>0</v>
      </c>
      <c r="EJ33" s="50">
        <v>0</v>
      </c>
      <c r="EK33" s="50">
        <v>109.87499999999727</v>
      </c>
      <c r="EL33" s="50">
        <v>0</v>
      </c>
      <c r="EM33" s="461"/>
      <c r="EN33" s="50">
        <v>0</v>
      </c>
      <c r="EO33" s="50">
        <v>0</v>
      </c>
      <c r="EP33" s="50">
        <v>0</v>
      </c>
      <c r="EQ33" s="50">
        <v>261.49999999999454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0">
        <v>0</v>
      </c>
      <c r="EY33" s="50">
        <v>0</v>
      </c>
      <c r="EZ33" s="50">
        <v>197.47499999999673</v>
      </c>
      <c r="FA33" s="50">
        <v>221.59999999999491</v>
      </c>
      <c r="FB33" s="461"/>
      <c r="FC33" s="50">
        <v>0</v>
      </c>
      <c r="FD33" s="50">
        <v>0</v>
      </c>
      <c r="FE33" s="50">
        <v>0</v>
      </c>
      <c r="FF33" s="50">
        <v>489.19999999999345</v>
      </c>
      <c r="FG33" s="461"/>
      <c r="FH33" s="50">
        <v>0</v>
      </c>
      <c r="FI33" s="50">
        <v>0</v>
      </c>
      <c r="FJ33" s="50">
        <v>0</v>
      </c>
      <c r="FK33" s="50">
        <v>485.89999999999054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Q33" s="9"/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3375</v>
      </c>
      <c r="B34" s="46">
        <f>SUM(D34:AAE34)</f>
        <v>14690.400000000005</v>
      </c>
      <c r="C34" s="42"/>
      <c r="D34" s="50">
        <v>0</v>
      </c>
      <c r="E34" s="479">
        <v>0</v>
      </c>
      <c r="F34" s="50">
        <v>0</v>
      </c>
      <c r="G34" s="50">
        <f>'Punten per wedstrijd'!E137</f>
        <v>205.5</v>
      </c>
      <c r="H34" s="461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1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1"/>
      <c r="S34" s="449">
        <v>0</v>
      </c>
      <c r="T34" s="50">
        <v>0</v>
      </c>
      <c r="U34" s="492">
        <v>0</v>
      </c>
      <c r="V34" s="50">
        <f>'Punten per wedstrijd'!F33</f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/>
      <c r="EE34" s="50"/>
      <c r="EF34" s="50"/>
      <c r="EG34" s="50"/>
      <c r="EH34" s="461"/>
      <c r="EI34" s="50"/>
      <c r="EJ34" s="50"/>
      <c r="EK34" s="50"/>
      <c r="EL34" s="50"/>
      <c r="EM34" s="461"/>
      <c r="EN34" s="50"/>
      <c r="EO34" s="50"/>
      <c r="EP34" s="50"/>
      <c r="EQ34" s="50"/>
      <c r="ER34" s="461"/>
      <c r="ES34" s="50"/>
      <c r="ET34" s="50"/>
      <c r="EU34" s="50"/>
      <c r="EV34" s="50"/>
      <c r="EW34" s="461"/>
      <c r="EX34" s="50"/>
      <c r="EY34" s="50"/>
      <c r="EZ34" s="50"/>
      <c r="FA34" s="50"/>
      <c r="FB34" s="461"/>
      <c r="FC34" s="50"/>
      <c r="FD34" s="50"/>
      <c r="FE34" s="50"/>
      <c r="FF34" s="50"/>
      <c r="FG34" s="461"/>
      <c r="FH34" s="50"/>
      <c r="FI34" s="50"/>
      <c r="FJ34" s="50"/>
      <c r="FK34" s="50"/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P34" s="21"/>
      <c r="GQ34" s="37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783</v>
      </c>
      <c r="B35" s="46">
        <f>SUM(D35:AAE35)</f>
        <v>59159.324999999852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1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f>'Punten per wedstrijd'!F34</f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62.575000000000728</v>
      </c>
      <c r="EE35" s="50">
        <v>210.74999999999955</v>
      </c>
      <c r="EF35" s="50">
        <v>88.424999999995634</v>
      </c>
      <c r="EG35" s="50">
        <v>618.80000000000655</v>
      </c>
      <c r="EH35" s="461"/>
      <c r="EI35" s="50">
        <v>93.799999999999272</v>
      </c>
      <c r="EJ35" s="50">
        <v>215.14999999999782</v>
      </c>
      <c r="EK35" s="50">
        <v>201.14999999999509</v>
      </c>
      <c r="EL35" s="50">
        <v>0</v>
      </c>
      <c r="EM35" s="461"/>
      <c r="EN35" s="50">
        <v>46.125</v>
      </c>
      <c r="EO35" s="50">
        <v>0</v>
      </c>
      <c r="EP35" s="50">
        <v>0</v>
      </c>
      <c r="EQ35" s="50">
        <v>261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0">
        <v>115.25</v>
      </c>
      <c r="EY35" s="50">
        <v>86.999999999999545</v>
      </c>
      <c r="EZ35" s="50">
        <v>236.69999999999345</v>
      </c>
      <c r="FA35" s="50">
        <v>308.24999999999636</v>
      </c>
      <c r="FB35" s="461"/>
      <c r="FC35" s="50">
        <v>105.07500000000073</v>
      </c>
      <c r="FD35" s="50">
        <v>0</v>
      </c>
      <c r="FE35" s="50">
        <v>0</v>
      </c>
      <c r="FF35" s="50">
        <v>338.64999999999418</v>
      </c>
      <c r="FG35" s="461"/>
      <c r="FH35" s="50">
        <v>104.35000000000036</v>
      </c>
      <c r="FI35" s="50">
        <v>0</v>
      </c>
      <c r="FJ35" s="50">
        <v>0</v>
      </c>
      <c r="FK35" s="50">
        <v>411.29999999999927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P35" s="18"/>
      <c r="GQ35" s="9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>SUM(D36:AAE36)</f>
        <v>46966.962500000074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1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f>'Punten per wedstrijd'!F35</f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84.324999999998909</v>
      </c>
      <c r="EE36" s="50">
        <v>159.54999999999995</v>
      </c>
      <c r="EF36" s="50">
        <v>206.09999999999945</v>
      </c>
      <c r="EG36" s="50">
        <v>83.099999999998545</v>
      </c>
      <c r="EH36" s="461"/>
      <c r="EI36" s="50">
        <v>73.874999999999091</v>
      </c>
      <c r="EJ36" s="50">
        <v>134.75</v>
      </c>
      <c r="EK36" s="50">
        <v>367.87499999999727</v>
      </c>
      <c r="EL36" s="50">
        <v>0</v>
      </c>
      <c r="EM36" s="461"/>
      <c r="EN36" s="50">
        <v>138.49999999999818</v>
      </c>
      <c r="EO36" s="50">
        <v>0</v>
      </c>
      <c r="EP36" s="50">
        <v>0</v>
      </c>
      <c r="EQ36" s="50">
        <v>165.00000000000364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0">
        <v>43.449999999999818</v>
      </c>
      <c r="EY36" s="50">
        <v>0.65000000000009095</v>
      </c>
      <c r="EZ36" s="50">
        <v>263.25000000000273</v>
      </c>
      <c r="FA36" s="50">
        <v>239.70000000000073</v>
      </c>
      <c r="FB36" s="461"/>
      <c r="FC36" s="50">
        <v>70.875000000000909</v>
      </c>
      <c r="FD36" s="50">
        <v>0</v>
      </c>
      <c r="FE36" s="50">
        <v>0</v>
      </c>
      <c r="FF36" s="50">
        <v>470.44999999999345</v>
      </c>
      <c r="FG36" s="461"/>
      <c r="FH36" s="50">
        <v>32.050000000000182</v>
      </c>
      <c r="FI36" s="50">
        <v>0</v>
      </c>
      <c r="FJ36" s="50">
        <v>0</v>
      </c>
      <c r="FK36" s="50">
        <v>469.39999999999782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P36" s="18"/>
      <c r="GQ36" s="9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734</v>
      </c>
      <c r="B37" s="46">
        <f>SUM(D37:AAE37)</f>
        <v>51505.587500000118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1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f>'Punten per wedstrijd'!F36</f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42.350000000000819</v>
      </c>
      <c r="EE37" s="50">
        <v>202.60000000000036</v>
      </c>
      <c r="EF37" s="50">
        <v>158.17500000000382</v>
      </c>
      <c r="EG37" s="50">
        <v>453.60000000000582</v>
      </c>
      <c r="EH37" s="461"/>
      <c r="EI37" s="50">
        <v>95.774999999999636</v>
      </c>
      <c r="EJ37" s="50">
        <v>160.050000000002</v>
      </c>
      <c r="EK37" s="50">
        <v>117.90000000000327</v>
      </c>
      <c r="EL37" s="50">
        <v>0</v>
      </c>
      <c r="EM37" s="461"/>
      <c r="EN37" s="50">
        <v>38.5</v>
      </c>
      <c r="EO37" s="50">
        <v>0</v>
      </c>
      <c r="EP37" s="50">
        <v>0</v>
      </c>
      <c r="EQ37" s="50">
        <v>346.40000000000873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0">
        <v>17.049999999999272</v>
      </c>
      <c r="EY37" s="50">
        <v>75.500000000000909</v>
      </c>
      <c r="EZ37" s="50">
        <v>186.825000000003</v>
      </c>
      <c r="FA37" s="50">
        <v>229.50000000000728</v>
      </c>
      <c r="FB37" s="461"/>
      <c r="FC37" s="50">
        <v>59.300000000000182</v>
      </c>
      <c r="FD37" s="50">
        <v>0</v>
      </c>
      <c r="FE37" s="50">
        <v>0</v>
      </c>
      <c r="FF37" s="50">
        <v>120.90000000001237</v>
      </c>
      <c r="FG37" s="461"/>
      <c r="FH37" s="50">
        <v>61.199999999998909</v>
      </c>
      <c r="FI37" s="50">
        <v>0</v>
      </c>
      <c r="FJ37" s="50">
        <v>0</v>
      </c>
      <c r="FK37" s="50">
        <v>437.00000000001091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P37" s="18"/>
      <c r="GQ37" s="9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>SUM(D38:AAE38)</f>
        <v>52953.412499999693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f>'Punten per wedstrijd'!F37</f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101.97499999999854</v>
      </c>
      <c r="EE38" s="50">
        <v>154.2000000000005</v>
      </c>
      <c r="EF38" s="50">
        <v>365.474999999994</v>
      </c>
      <c r="EG38" s="50">
        <v>464.70000000000437</v>
      </c>
      <c r="EH38" s="461"/>
      <c r="EI38" s="50">
        <v>54.549999999998818</v>
      </c>
      <c r="EJ38" s="50">
        <v>111.04999999999836</v>
      </c>
      <c r="EK38" s="50">
        <v>207.974999999994</v>
      </c>
      <c r="EL38" s="50">
        <v>0</v>
      </c>
      <c r="EM38" s="461"/>
      <c r="EN38" s="50">
        <v>108.74999999999909</v>
      </c>
      <c r="EO38" s="50">
        <v>0</v>
      </c>
      <c r="EP38" s="50">
        <v>0</v>
      </c>
      <c r="EQ38" s="50">
        <v>162.40000000000509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0">
        <v>61.625</v>
      </c>
      <c r="EY38" s="50">
        <v>0</v>
      </c>
      <c r="EZ38" s="50">
        <v>112.49999999999454</v>
      </c>
      <c r="FA38" s="50">
        <v>168.00000000000364</v>
      </c>
      <c r="FB38" s="461"/>
      <c r="FC38" s="50">
        <v>70.5</v>
      </c>
      <c r="FD38" s="50">
        <v>0</v>
      </c>
      <c r="FE38" s="50">
        <v>0</v>
      </c>
      <c r="FF38" s="50">
        <v>229.700000000008</v>
      </c>
      <c r="FG38" s="461"/>
      <c r="FH38" s="50">
        <v>6.5999999999994543</v>
      </c>
      <c r="FI38" s="50">
        <v>0</v>
      </c>
      <c r="FJ38" s="50">
        <v>0</v>
      </c>
      <c r="FK38" s="50">
        <v>419.00000000000364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P38" s="18"/>
      <c r="GQ38" s="9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3390</v>
      </c>
      <c r="B39" s="46">
        <f>SUM(D39:AAE39)</f>
        <v>17551.500000000007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1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1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1"/>
      <c r="S39" s="449">
        <v>0</v>
      </c>
      <c r="T39" s="50">
        <v>0</v>
      </c>
      <c r="U39" s="492">
        <v>0</v>
      </c>
      <c r="V39" s="50">
        <f>'Punten per wedstrijd'!F38</f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/>
      <c r="EE39" s="50"/>
      <c r="EF39" s="50"/>
      <c r="EG39" s="50"/>
      <c r="EH39" s="461"/>
      <c r="EI39" s="50"/>
      <c r="EJ39" s="50"/>
      <c r="EK39" s="50"/>
      <c r="EL39" s="50"/>
      <c r="EM39" s="461"/>
      <c r="EN39" s="50"/>
      <c r="EO39" s="50"/>
      <c r="EP39" s="50"/>
      <c r="EQ39" s="50"/>
      <c r="ER39" s="461"/>
      <c r="ES39" s="50"/>
      <c r="ET39" s="50"/>
      <c r="EU39" s="50"/>
      <c r="EV39" s="50"/>
      <c r="EW39" s="461"/>
      <c r="EX39" s="50"/>
      <c r="EY39" s="50"/>
      <c r="EZ39" s="50"/>
      <c r="FA39" s="50"/>
      <c r="FB39" s="461"/>
      <c r="FC39" s="50"/>
      <c r="FD39" s="50"/>
      <c r="FE39" s="50"/>
      <c r="FF39" s="50"/>
      <c r="FG39" s="461"/>
      <c r="FH39" s="50"/>
      <c r="FI39" s="50"/>
      <c r="FJ39" s="50"/>
      <c r="FK39" s="50"/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P39" s="18"/>
      <c r="GQ39" s="9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2005</v>
      </c>
      <c r="B40" s="46">
        <f>SUM(D40:AAE40)</f>
        <v>35855.224999999955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1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f>'Punten per wedstrijd'!F39</f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0</v>
      </c>
      <c r="EF40" s="50">
        <v>408.45000000000027</v>
      </c>
      <c r="EG40" s="50">
        <v>334.69999999999709</v>
      </c>
      <c r="EH40" s="461"/>
      <c r="EI40" s="50">
        <v>0</v>
      </c>
      <c r="EJ40" s="50">
        <v>0</v>
      </c>
      <c r="EK40" s="50">
        <v>183.52500000000327</v>
      </c>
      <c r="EL40" s="50">
        <v>0</v>
      </c>
      <c r="EM40" s="461"/>
      <c r="EN40" s="50">
        <v>0</v>
      </c>
      <c r="EO40" s="50">
        <v>0</v>
      </c>
      <c r="EP40" s="50">
        <v>0</v>
      </c>
      <c r="EQ40" s="50">
        <v>417.399999999996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0">
        <v>0</v>
      </c>
      <c r="EY40" s="50">
        <v>0</v>
      </c>
      <c r="EZ40" s="50">
        <v>219.37500000000273</v>
      </c>
      <c r="FA40" s="50">
        <v>252.69999999999345</v>
      </c>
      <c r="FB40" s="461"/>
      <c r="FC40" s="50">
        <v>0</v>
      </c>
      <c r="FD40" s="50">
        <v>0</v>
      </c>
      <c r="FE40" s="50">
        <v>0</v>
      </c>
      <c r="FF40" s="50">
        <v>335.84999999999491</v>
      </c>
      <c r="FG40" s="461"/>
      <c r="FH40" s="50">
        <v>0</v>
      </c>
      <c r="FI40" s="50">
        <v>0</v>
      </c>
      <c r="FJ40" s="50">
        <v>0</v>
      </c>
      <c r="FK40" s="50">
        <v>431.59999999999854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Q40" s="9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>SUM(D41:AAE41)</f>
        <v>56755.175000000236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1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f>'Punten per wedstrijd'!F40</f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85.800000000001091</v>
      </c>
      <c r="EE41" s="50">
        <v>233.50000000000045</v>
      </c>
      <c r="EF41" s="50">
        <v>278.10000000000218</v>
      </c>
      <c r="EG41" s="50">
        <v>299.80000000000291</v>
      </c>
      <c r="EH41" s="461"/>
      <c r="EI41" s="50">
        <v>75.675000000001091</v>
      </c>
      <c r="EJ41" s="50">
        <v>94.499999999999091</v>
      </c>
      <c r="EK41" s="50">
        <v>392.32500000000164</v>
      </c>
      <c r="EL41" s="50">
        <v>0</v>
      </c>
      <c r="EM41" s="461"/>
      <c r="EN41" s="50">
        <v>20.625</v>
      </c>
      <c r="EO41" s="50">
        <v>0</v>
      </c>
      <c r="EP41" s="50">
        <v>0</v>
      </c>
      <c r="EQ41" s="50">
        <v>185.50000000000364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0">
        <v>15.224999999998545</v>
      </c>
      <c r="EY41" s="50">
        <v>6.2999999999997272</v>
      </c>
      <c r="EZ41" s="50">
        <v>134.77500000000327</v>
      </c>
      <c r="FA41" s="50">
        <v>156</v>
      </c>
      <c r="FB41" s="461"/>
      <c r="FC41" s="50">
        <v>78.299999999999272</v>
      </c>
      <c r="FD41" s="50">
        <v>0</v>
      </c>
      <c r="FE41" s="50">
        <v>0</v>
      </c>
      <c r="FF41" s="50">
        <v>282.79999999999927</v>
      </c>
      <c r="FG41" s="461"/>
      <c r="FH41" s="50">
        <v>30.099999999998545</v>
      </c>
      <c r="FI41" s="50">
        <v>0</v>
      </c>
      <c r="FJ41" s="50">
        <v>0</v>
      </c>
      <c r="FK41" s="50">
        <v>439.69999999999709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P41" s="18"/>
      <c r="GQ41" s="9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757</v>
      </c>
      <c r="B42" s="46">
        <f>SUM(D42:AAE42)</f>
        <v>50786.15000000022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1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f>'Punten per wedstrijd'!F41</f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46.575000000000728</v>
      </c>
      <c r="EE42" s="50">
        <v>333.19999999999936</v>
      </c>
      <c r="EF42" s="50">
        <v>60.900000000000546</v>
      </c>
      <c r="EG42" s="50">
        <v>208.89999999999964</v>
      </c>
      <c r="EH42" s="461"/>
      <c r="EI42" s="50">
        <v>92.550000000002001</v>
      </c>
      <c r="EJ42" s="50">
        <v>236.14999999999964</v>
      </c>
      <c r="EK42" s="50">
        <v>283.57499999999891</v>
      </c>
      <c r="EL42" s="50">
        <v>0</v>
      </c>
      <c r="EM42" s="461"/>
      <c r="EN42" s="50">
        <v>81.925000000001091</v>
      </c>
      <c r="EO42" s="50">
        <v>0</v>
      </c>
      <c r="EP42" s="50">
        <v>0</v>
      </c>
      <c r="EQ42" s="50">
        <v>407.20000000000437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0">
        <v>30.625000000000909</v>
      </c>
      <c r="EY42" s="50">
        <v>59.999999999999545</v>
      </c>
      <c r="EZ42" s="50">
        <v>247.49999999999727</v>
      </c>
      <c r="FA42" s="50">
        <v>200.20000000000437</v>
      </c>
      <c r="FB42" s="461"/>
      <c r="FC42" s="50">
        <v>99.325000000001637</v>
      </c>
      <c r="FD42" s="50">
        <v>0</v>
      </c>
      <c r="FE42" s="50">
        <v>0</v>
      </c>
      <c r="FF42" s="50">
        <v>197.70000000000073</v>
      </c>
      <c r="FG42" s="461"/>
      <c r="FH42" s="50">
        <v>52.050000000001091</v>
      </c>
      <c r="FI42" s="50">
        <v>0</v>
      </c>
      <c r="FJ42" s="50">
        <v>0</v>
      </c>
      <c r="FK42" s="50">
        <v>451.09999999999854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P42" s="18"/>
      <c r="GQ42" s="9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>SUM(D43:AAE43)</f>
        <v>54654.674999999865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1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f>'Punten per wedstrijd'!F42</f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35.550000000001091</v>
      </c>
      <c r="EE43" s="50">
        <v>166.20000000000027</v>
      </c>
      <c r="EF43" s="50">
        <v>203.85000000000082</v>
      </c>
      <c r="EG43" s="50">
        <v>654.59999999999127</v>
      </c>
      <c r="EH43" s="461"/>
      <c r="EI43" s="50">
        <v>153.15000000000055</v>
      </c>
      <c r="EJ43" s="50">
        <v>197.70000000000073</v>
      </c>
      <c r="EK43" s="50">
        <v>121.79999999999973</v>
      </c>
      <c r="EL43" s="50">
        <v>0</v>
      </c>
      <c r="EM43" s="461"/>
      <c r="EN43" s="50">
        <v>52.125000000000909</v>
      </c>
      <c r="EO43" s="50">
        <v>0</v>
      </c>
      <c r="EP43" s="50">
        <v>0</v>
      </c>
      <c r="EQ43" s="50">
        <v>259.39999999999418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0">
        <v>36.599999999999454</v>
      </c>
      <c r="EY43" s="50">
        <v>88.750000000000909</v>
      </c>
      <c r="EZ43" s="50">
        <v>112.5</v>
      </c>
      <c r="FA43" s="50">
        <v>159.89999999999054</v>
      </c>
      <c r="FB43" s="461"/>
      <c r="FC43" s="50">
        <v>129.55000000000109</v>
      </c>
      <c r="FD43" s="50">
        <v>0</v>
      </c>
      <c r="FE43" s="50">
        <v>0</v>
      </c>
      <c r="FF43" s="50">
        <v>164.59999999999491</v>
      </c>
      <c r="FG43" s="461"/>
      <c r="FH43" s="50">
        <v>88.574999999999818</v>
      </c>
      <c r="FI43" s="50">
        <v>0</v>
      </c>
      <c r="FJ43" s="50">
        <v>0</v>
      </c>
      <c r="FK43" s="50">
        <v>428.99999999999272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P43" s="18"/>
      <c r="GQ43" s="9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3369</v>
      </c>
      <c r="B44" s="46">
        <f>SUM(D44:AAE44)</f>
        <v>14322.850000000015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1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1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1"/>
      <c r="S44" s="449">
        <v>0</v>
      </c>
      <c r="T44" s="50">
        <v>0</v>
      </c>
      <c r="U44" s="492">
        <v>0</v>
      </c>
      <c r="V44" s="50">
        <f>'Punten per wedstrijd'!F43</f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/>
      <c r="EE44" s="50"/>
      <c r="EF44" s="50"/>
      <c r="EG44" s="50"/>
      <c r="EH44" s="461"/>
      <c r="EI44" s="50"/>
      <c r="EJ44" s="50"/>
      <c r="EK44" s="50"/>
      <c r="EL44" s="50"/>
      <c r="EM44" s="461"/>
      <c r="EN44" s="50"/>
      <c r="EO44" s="50"/>
      <c r="EP44" s="50"/>
      <c r="EQ44" s="50"/>
      <c r="ER44" s="461"/>
      <c r="ES44" s="50"/>
      <c r="ET44" s="50"/>
      <c r="EU44" s="50"/>
      <c r="EV44" s="50"/>
      <c r="EW44" s="461"/>
      <c r="EX44" s="50"/>
      <c r="EY44" s="50"/>
      <c r="EZ44" s="50"/>
      <c r="FA44" s="50"/>
      <c r="FB44" s="461"/>
      <c r="FC44" s="50"/>
      <c r="FD44" s="50"/>
      <c r="FE44" s="50"/>
      <c r="FF44" s="50"/>
      <c r="FG44" s="461"/>
      <c r="FH44" s="50"/>
      <c r="FI44" s="50"/>
      <c r="FJ44" s="50"/>
      <c r="FK44" s="50"/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P44" s="143"/>
      <c r="GQ44" s="455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3394</v>
      </c>
      <c r="B45" s="46">
        <f>SUM(D45:AAE45)</f>
        <v>15606.699999999992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1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1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1"/>
      <c r="S45" s="449">
        <v>0</v>
      </c>
      <c r="T45" s="50">
        <v>0</v>
      </c>
      <c r="U45" s="492">
        <v>0</v>
      </c>
      <c r="V45" s="50">
        <f>'Punten per wedstrijd'!F44</f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/>
      <c r="EE45" s="50"/>
      <c r="EF45" s="50"/>
      <c r="EG45" s="50"/>
      <c r="EH45" s="461"/>
      <c r="EI45" s="50"/>
      <c r="EJ45" s="50"/>
      <c r="EK45" s="50"/>
      <c r="EL45" s="50"/>
      <c r="EM45" s="461"/>
      <c r="EN45" s="50"/>
      <c r="EO45" s="50"/>
      <c r="EP45" s="50"/>
      <c r="EQ45" s="50"/>
      <c r="ER45" s="461"/>
      <c r="ES45" s="50"/>
      <c r="ET45" s="50"/>
      <c r="EU45" s="50"/>
      <c r="EV45" s="50"/>
      <c r="EW45" s="461"/>
      <c r="EX45" s="50"/>
      <c r="EY45" s="50"/>
      <c r="EZ45" s="50"/>
      <c r="FA45" s="50"/>
      <c r="FB45" s="461"/>
      <c r="FC45" s="50"/>
      <c r="FD45" s="50"/>
      <c r="FE45" s="50"/>
      <c r="FF45" s="50"/>
      <c r="FG45" s="461"/>
      <c r="FH45" s="50"/>
      <c r="FI45" s="50"/>
      <c r="FJ45" s="50"/>
      <c r="FK45" s="50"/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P45" s="143"/>
      <c r="GQ45" s="455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3372</v>
      </c>
      <c r="B46" s="46">
        <f>SUM(D46:AAE46)</f>
        <v>11676.600000000029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1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1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1"/>
      <c r="S46" s="449">
        <v>0</v>
      </c>
      <c r="T46" s="50">
        <v>0</v>
      </c>
      <c r="U46" s="492">
        <v>0</v>
      </c>
      <c r="V46" s="50">
        <f>'Punten per wedstrijd'!F45</f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/>
      <c r="EE46" s="50"/>
      <c r="EF46" s="50"/>
      <c r="EG46" s="50"/>
      <c r="EH46" s="461"/>
      <c r="EI46" s="50"/>
      <c r="EJ46" s="50"/>
      <c r="EK46" s="50"/>
      <c r="EL46" s="50"/>
      <c r="EM46" s="461"/>
      <c r="EN46" s="50"/>
      <c r="EO46" s="50"/>
      <c r="EP46" s="50"/>
      <c r="EQ46" s="50"/>
      <c r="ER46" s="461"/>
      <c r="ES46" s="50"/>
      <c r="ET46" s="50"/>
      <c r="EU46" s="50"/>
      <c r="EV46" s="50"/>
      <c r="EW46" s="461"/>
      <c r="EX46" s="50"/>
      <c r="EY46" s="50"/>
      <c r="EZ46" s="50"/>
      <c r="FA46" s="50"/>
      <c r="FB46" s="461"/>
      <c r="FC46" s="50"/>
      <c r="FD46" s="50"/>
      <c r="FE46" s="50"/>
      <c r="FF46" s="50"/>
      <c r="FG46" s="461"/>
      <c r="FH46" s="50"/>
      <c r="FI46" s="50"/>
      <c r="FJ46" s="50"/>
      <c r="FK46" s="50"/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</row>
    <row r="47" spans="1:386" ht="18">
      <c r="A47" s="84" t="s">
        <v>1643</v>
      </c>
      <c r="B47" s="46">
        <f>SUM(D47:AAE47)</f>
        <v>43282.112499999988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1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f>'Punten per wedstrijd'!F46</f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0</v>
      </c>
      <c r="EE47" s="50">
        <v>128.75</v>
      </c>
      <c r="EF47" s="50">
        <v>108.29999999999973</v>
      </c>
      <c r="EG47" s="50">
        <v>155.69999999999891</v>
      </c>
      <c r="EH47" s="461"/>
      <c r="EI47" s="50">
        <v>0</v>
      </c>
      <c r="EJ47" s="50">
        <v>153.85000000000127</v>
      </c>
      <c r="EK47" s="50">
        <v>334.65000000000055</v>
      </c>
      <c r="EL47" s="50">
        <v>0</v>
      </c>
      <c r="EM47" s="461"/>
      <c r="EN47" s="50">
        <v>0</v>
      </c>
      <c r="EO47" s="50">
        <v>0</v>
      </c>
      <c r="EP47" s="50">
        <v>0</v>
      </c>
      <c r="EQ47" s="50">
        <v>25.200000000000728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0">
        <v>0</v>
      </c>
      <c r="EY47" s="50">
        <v>143.75</v>
      </c>
      <c r="EZ47" s="50">
        <v>141.375</v>
      </c>
      <c r="FA47" s="50">
        <v>16.299999999999272</v>
      </c>
      <c r="FB47" s="461"/>
      <c r="FC47" s="50">
        <v>0</v>
      </c>
      <c r="FD47" s="50">
        <v>0</v>
      </c>
      <c r="FE47" s="50">
        <v>0</v>
      </c>
      <c r="FF47" s="50">
        <v>176.89999999999964</v>
      </c>
      <c r="FG47" s="461"/>
      <c r="FH47" s="50">
        <v>0</v>
      </c>
      <c r="FI47" s="50">
        <v>0</v>
      </c>
      <c r="FJ47" s="50">
        <v>0</v>
      </c>
      <c r="FK47" s="50">
        <v>360.79999999999745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Q47" s="9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3368</v>
      </c>
      <c r="B48" s="46">
        <f>SUM(D48:AAE48)</f>
        <v>16084.800000000028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1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1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1"/>
      <c r="S48" s="449">
        <v>0</v>
      </c>
      <c r="T48" s="50">
        <v>0</v>
      </c>
      <c r="U48" s="492">
        <v>0</v>
      </c>
      <c r="V48" s="50">
        <f>'Punten per wedstrijd'!F47</f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/>
      <c r="EE48" s="50"/>
      <c r="EF48" s="50"/>
      <c r="EG48" s="50"/>
      <c r="EH48" s="461"/>
      <c r="EI48" s="50"/>
      <c r="EJ48" s="50"/>
      <c r="EK48" s="50"/>
      <c r="EL48" s="50"/>
      <c r="EM48" s="461"/>
      <c r="EN48" s="50"/>
      <c r="EO48" s="50"/>
      <c r="EP48" s="50"/>
      <c r="EQ48" s="50"/>
      <c r="ER48" s="461"/>
      <c r="ES48" s="50"/>
      <c r="ET48" s="50"/>
      <c r="EU48" s="50"/>
      <c r="EV48" s="50"/>
      <c r="EW48" s="461"/>
      <c r="EX48" s="50"/>
      <c r="EY48" s="50"/>
      <c r="EZ48" s="50"/>
      <c r="FA48" s="50"/>
      <c r="FB48" s="461"/>
      <c r="FC48" s="50"/>
      <c r="FD48" s="50"/>
      <c r="FE48" s="50"/>
      <c r="FF48" s="50"/>
      <c r="FG48" s="461"/>
      <c r="FH48" s="50"/>
      <c r="FI48" s="50"/>
      <c r="FJ48" s="50"/>
      <c r="FK48" s="50"/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Q48" s="455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800</v>
      </c>
      <c r="B49" s="46">
        <f>SUM(D49:AAE49)</f>
        <v>60949.999999999949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1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f>'Punten per wedstrijd'!F48</f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76.875</v>
      </c>
      <c r="EE49" s="50">
        <v>217.79999999999927</v>
      </c>
      <c r="EF49" s="50">
        <v>29.024999999997817</v>
      </c>
      <c r="EG49" s="50">
        <v>437.89999999999782</v>
      </c>
      <c r="EH49" s="461"/>
      <c r="EI49" s="50">
        <v>67.224999999999454</v>
      </c>
      <c r="EJ49" s="50">
        <v>241.25000000000091</v>
      </c>
      <c r="EK49" s="50">
        <v>107.77500000000327</v>
      </c>
      <c r="EL49" s="50">
        <v>0</v>
      </c>
      <c r="EM49" s="461"/>
      <c r="EN49" s="50">
        <v>110.46249999999964</v>
      </c>
      <c r="EO49" s="50">
        <v>0</v>
      </c>
      <c r="EP49" s="50">
        <v>0</v>
      </c>
      <c r="EQ49" s="50">
        <v>227.5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0">
        <v>81.399999999998727</v>
      </c>
      <c r="EY49" s="50">
        <v>157.00000000000045</v>
      </c>
      <c r="EZ49" s="50">
        <v>138.07500000000164</v>
      </c>
      <c r="FA49" s="50">
        <v>240.00000000000364</v>
      </c>
      <c r="FB49" s="461"/>
      <c r="FC49" s="50">
        <v>80.624999999998181</v>
      </c>
      <c r="FD49" s="50">
        <v>0</v>
      </c>
      <c r="FE49" s="50">
        <v>0</v>
      </c>
      <c r="FF49" s="50">
        <v>282.50000000000728</v>
      </c>
      <c r="FG49" s="461"/>
      <c r="FH49" s="50">
        <v>65.362499999999272</v>
      </c>
      <c r="FI49" s="50">
        <v>0</v>
      </c>
      <c r="FJ49" s="50">
        <v>0</v>
      </c>
      <c r="FK49" s="50">
        <v>519.00000000000728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P49" s="18"/>
      <c r="GQ49" s="9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4493</v>
      </c>
      <c r="B50" s="46">
        <f>SUM(D50:AAE50)</f>
        <v>32710.62500000004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1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f>'Punten per wedstrijd'!F49</f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0</v>
      </c>
      <c r="EG50" s="50">
        <v>316.00000000000364</v>
      </c>
      <c r="EH50" s="461"/>
      <c r="EI50" s="50">
        <v>0</v>
      </c>
      <c r="EJ50" s="50">
        <v>0</v>
      </c>
      <c r="EK50" s="50">
        <v>0</v>
      </c>
      <c r="EL50" s="50">
        <v>0</v>
      </c>
      <c r="EM50" s="461"/>
      <c r="EN50" s="50">
        <v>0</v>
      </c>
      <c r="EO50" s="50">
        <v>0</v>
      </c>
      <c r="EP50" s="50">
        <v>0</v>
      </c>
      <c r="EQ50" s="50">
        <v>248.90000000000509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0">
        <v>0</v>
      </c>
      <c r="EY50" s="50">
        <v>0</v>
      </c>
      <c r="EZ50" s="50">
        <v>0</v>
      </c>
      <c r="FA50" s="50">
        <v>262.60000000000582</v>
      </c>
      <c r="FB50" s="461"/>
      <c r="FC50" s="50">
        <v>0</v>
      </c>
      <c r="FD50" s="50">
        <v>0</v>
      </c>
      <c r="FE50" s="50">
        <v>0</v>
      </c>
      <c r="FF50" s="50">
        <v>113.10000000000218</v>
      </c>
      <c r="FG50" s="461"/>
      <c r="FH50" s="50">
        <v>0</v>
      </c>
      <c r="FI50" s="50">
        <v>0</v>
      </c>
      <c r="FJ50" s="50">
        <v>0</v>
      </c>
      <c r="FK50" s="50">
        <v>440.00000000000364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Q50" s="9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796</v>
      </c>
      <c r="B51" s="46">
        <f>SUM(D51:AAE51)</f>
        <v>50365.462499999827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1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f>'Punten per wedstrijd'!F50</f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49.399999999999636</v>
      </c>
      <c r="EE51" s="50">
        <v>312.79999999999995</v>
      </c>
      <c r="EF51" s="50">
        <v>392.92500000000109</v>
      </c>
      <c r="EG51" s="50">
        <v>134.19999999999891</v>
      </c>
      <c r="EH51" s="461"/>
      <c r="EI51" s="50">
        <v>79.499999999999091</v>
      </c>
      <c r="EJ51" s="50">
        <v>315</v>
      </c>
      <c r="EK51" s="50">
        <v>404.69999999999891</v>
      </c>
      <c r="EL51" s="50">
        <v>0</v>
      </c>
      <c r="EM51" s="461"/>
      <c r="EN51" s="50">
        <v>82.924999999998363</v>
      </c>
      <c r="EO51" s="50">
        <v>0</v>
      </c>
      <c r="EP51" s="50">
        <v>0</v>
      </c>
      <c r="EQ51" s="50">
        <v>165.09999999999491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0">
        <v>91.774999999997817</v>
      </c>
      <c r="EY51" s="50">
        <v>17.999999999999545</v>
      </c>
      <c r="EZ51" s="50">
        <v>105</v>
      </c>
      <c r="FA51" s="50">
        <v>166.299999999992</v>
      </c>
      <c r="FB51" s="461"/>
      <c r="FC51" s="50">
        <v>97.049999999996544</v>
      </c>
      <c r="FD51" s="50">
        <v>0</v>
      </c>
      <c r="FE51" s="50">
        <v>0</v>
      </c>
      <c r="FF51" s="50">
        <v>111.299999999992</v>
      </c>
      <c r="FG51" s="461"/>
      <c r="FH51" s="50">
        <v>100.92499999999836</v>
      </c>
      <c r="FI51" s="50">
        <v>0</v>
      </c>
      <c r="FJ51" s="50">
        <v>0</v>
      </c>
      <c r="FK51" s="50">
        <v>408.10000000000218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P51" s="18"/>
      <c r="GQ51" s="9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>SUM(D52:AAE52)</f>
        <v>62056.699999999779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1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f>'Punten per wedstrijd'!F51</f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49.625000000001819</v>
      </c>
      <c r="EE52" s="50">
        <v>202.84999999999854</v>
      </c>
      <c r="EF52" s="50">
        <v>197.62499999999727</v>
      </c>
      <c r="EG52" s="50">
        <v>420.40000000000146</v>
      </c>
      <c r="EH52" s="461"/>
      <c r="EI52" s="50">
        <v>85.250000000000909</v>
      </c>
      <c r="EJ52" s="50">
        <v>89.249999999999091</v>
      </c>
      <c r="EK52" s="50">
        <v>97.125</v>
      </c>
      <c r="EL52" s="50">
        <v>0</v>
      </c>
      <c r="EM52" s="461"/>
      <c r="EN52" s="50">
        <v>23.225000000000364</v>
      </c>
      <c r="EO52" s="50">
        <v>0</v>
      </c>
      <c r="EP52" s="50">
        <v>0</v>
      </c>
      <c r="EQ52" s="50">
        <v>375.5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0">
        <v>71.574999999999818</v>
      </c>
      <c r="EY52" s="50">
        <v>0</v>
      </c>
      <c r="EZ52" s="50">
        <v>197.02500000000055</v>
      </c>
      <c r="FA52" s="50">
        <v>250.49999999999636</v>
      </c>
      <c r="FB52" s="461"/>
      <c r="FC52" s="50">
        <v>100.37500000000182</v>
      </c>
      <c r="FD52" s="50">
        <v>0</v>
      </c>
      <c r="FE52" s="50">
        <v>0</v>
      </c>
      <c r="FF52" s="50">
        <v>395</v>
      </c>
      <c r="FG52" s="461"/>
      <c r="FH52" s="50">
        <v>45.625000000000909</v>
      </c>
      <c r="FI52" s="50">
        <v>0</v>
      </c>
      <c r="FJ52" s="50">
        <v>0</v>
      </c>
      <c r="FK52" s="50">
        <v>346.40000000000146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P52" s="18"/>
      <c r="GQ52" s="9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>SUM(D53:AAE53)</f>
        <v>55912.974999999809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1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f>'Punten per wedstrijd'!F52</f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119.37500000000091</v>
      </c>
      <c r="EE53" s="50">
        <v>199.24999999999977</v>
      </c>
      <c r="EF53" s="50">
        <v>72.374999999997272</v>
      </c>
      <c r="EG53" s="50">
        <v>207.39999999999782</v>
      </c>
      <c r="EH53" s="461"/>
      <c r="EI53" s="50">
        <v>29.275000000001455</v>
      </c>
      <c r="EJ53" s="50">
        <v>170.64999999999782</v>
      </c>
      <c r="EK53" s="50">
        <v>173.849999999994</v>
      </c>
      <c r="EL53" s="50">
        <v>0</v>
      </c>
      <c r="EM53" s="461"/>
      <c r="EN53" s="50">
        <v>26.750000000000909</v>
      </c>
      <c r="EO53" s="50">
        <v>0</v>
      </c>
      <c r="EP53" s="50">
        <v>0</v>
      </c>
      <c r="EQ53" s="50">
        <v>364.79999999999927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0">
        <v>15.524999999998727</v>
      </c>
      <c r="EY53" s="50">
        <v>0</v>
      </c>
      <c r="EZ53" s="50">
        <v>104.99999999999454</v>
      </c>
      <c r="FA53" s="50">
        <v>148.50000000000728</v>
      </c>
      <c r="FB53" s="461"/>
      <c r="FC53" s="50">
        <v>72.249999999999091</v>
      </c>
      <c r="FD53" s="50">
        <v>0</v>
      </c>
      <c r="FE53" s="50">
        <v>0</v>
      </c>
      <c r="FF53" s="50">
        <v>164.10000000000582</v>
      </c>
      <c r="FG53" s="461"/>
      <c r="FH53" s="50">
        <v>19.199999999999818</v>
      </c>
      <c r="FI53" s="50">
        <v>0</v>
      </c>
      <c r="FJ53" s="50">
        <v>0</v>
      </c>
      <c r="FK53" s="50">
        <v>305.30000000000655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P53" s="18"/>
      <c r="GQ53" s="9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3361</v>
      </c>
      <c r="B54" s="46">
        <f>SUM(D54:AAE54)</f>
        <v>14466.700000000024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1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1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1"/>
      <c r="S54" s="449">
        <v>0</v>
      </c>
      <c r="T54" s="50">
        <v>0</v>
      </c>
      <c r="U54" s="492">
        <v>0</v>
      </c>
      <c r="V54" s="50">
        <f>'Punten per wedstrijd'!F53</f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/>
      <c r="EE54" s="50"/>
      <c r="EF54" s="50"/>
      <c r="EG54" s="50"/>
      <c r="EH54" s="461"/>
      <c r="EI54" s="50"/>
      <c r="EJ54" s="50"/>
      <c r="EK54" s="50"/>
      <c r="EL54" s="50"/>
      <c r="EM54" s="461"/>
      <c r="EN54" s="50"/>
      <c r="EO54" s="50"/>
      <c r="EP54" s="50"/>
      <c r="EQ54" s="50"/>
      <c r="ER54" s="461"/>
      <c r="ES54" s="50"/>
      <c r="ET54" s="50"/>
      <c r="EU54" s="50"/>
      <c r="EV54" s="50"/>
      <c r="EW54" s="461"/>
      <c r="EX54" s="50"/>
      <c r="EY54" s="50"/>
      <c r="EZ54" s="50"/>
      <c r="FA54" s="50"/>
      <c r="FB54" s="461"/>
      <c r="FC54" s="50"/>
      <c r="FD54" s="50"/>
      <c r="FE54" s="50"/>
      <c r="FF54" s="50"/>
      <c r="FG54" s="461"/>
      <c r="FH54" s="50"/>
      <c r="FI54" s="50"/>
      <c r="FJ54" s="50"/>
      <c r="FK54" s="50"/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P54" s="18"/>
      <c r="GQ54" s="9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2024</v>
      </c>
      <c r="B55" s="46">
        <f>SUM(D55:AAE55)</f>
        <v>27783.67500000005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1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1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f>'Punten per wedstrijd'!F54</f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0</v>
      </c>
      <c r="EG55" s="50">
        <v>82.599999999998545</v>
      </c>
      <c r="EH55" s="461"/>
      <c r="EI55" s="50">
        <v>0</v>
      </c>
      <c r="EJ55" s="50">
        <v>0</v>
      </c>
      <c r="EK55" s="50">
        <v>0</v>
      </c>
      <c r="EL55" s="50">
        <v>0</v>
      </c>
      <c r="EM55" s="461"/>
      <c r="EN55" s="50">
        <v>0</v>
      </c>
      <c r="EO55" s="50">
        <v>0</v>
      </c>
      <c r="EP55" s="50">
        <v>0</v>
      </c>
      <c r="EQ55" s="50">
        <v>42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0">
        <v>0</v>
      </c>
      <c r="EY55" s="50">
        <v>0</v>
      </c>
      <c r="EZ55" s="50">
        <v>0</v>
      </c>
      <c r="FA55" s="50">
        <v>24.299999999999272</v>
      </c>
      <c r="FB55" s="461"/>
      <c r="FC55" s="50">
        <v>0</v>
      </c>
      <c r="FD55" s="50">
        <v>0</v>
      </c>
      <c r="FE55" s="50">
        <v>0</v>
      </c>
      <c r="FF55" s="50">
        <v>205.09999999999673</v>
      </c>
      <c r="FG55" s="461"/>
      <c r="FH55" s="50">
        <v>0</v>
      </c>
      <c r="FI55" s="50">
        <v>0</v>
      </c>
      <c r="FJ55" s="50">
        <v>0</v>
      </c>
      <c r="FK55" s="50">
        <v>401.20000000000073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Q55" s="9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3371</v>
      </c>
      <c r="B56" s="46">
        <f>SUM(D56:AAE56)</f>
        <v>15809.600000000011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1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1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1"/>
      <c r="S56" s="449">
        <v>0</v>
      </c>
      <c r="T56" s="50">
        <v>0</v>
      </c>
      <c r="U56" s="492">
        <v>0</v>
      </c>
      <c r="V56" s="50">
        <f>'Punten per wedstrijd'!F55</f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/>
      <c r="EE56" s="50"/>
      <c r="EF56" s="50"/>
      <c r="EG56" s="50"/>
      <c r="EH56" s="461"/>
      <c r="EI56" s="50"/>
      <c r="EJ56" s="50"/>
      <c r="EK56" s="50"/>
      <c r="EL56" s="50"/>
      <c r="EM56" s="461"/>
      <c r="EN56" s="50"/>
      <c r="EO56" s="50"/>
      <c r="EP56" s="50"/>
      <c r="EQ56" s="50"/>
      <c r="ER56" s="461"/>
      <c r="ES56" s="50"/>
      <c r="ET56" s="50"/>
      <c r="EU56" s="50"/>
      <c r="EV56" s="50"/>
      <c r="EW56" s="461"/>
      <c r="EX56" s="50"/>
      <c r="EY56" s="50"/>
      <c r="EZ56" s="50"/>
      <c r="FA56" s="50"/>
      <c r="FB56" s="461"/>
      <c r="FC56" s="50"/>
      <c r="FD56" s="50"/>
      <c r="FE56" s="50"/>
      <c r="FF56" s="50"/>
      <c r="FG56" s="461"/>
      <c r="FH56" s="50"/>
      <c r="FI56" s="50"/>
      <c r="FJ56" s="50"/>
      <c r="FK56" s="50"/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Q56" s="9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2025</v>
      </c>
      <c r="B57" s="46">
        <f>SUM(D57:AAE57)</f>
        <v>33433.374999999949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1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f>'Punten per wedstrijd'!F56</f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0</v>
      </c>
      <c r="EG57" s="50">
        <v>401.09999999999491</v>
      </c>
      <c r="EH57" s="461"/>
      <c r="EI57" s="50">
        <v>0</v>
      </c>
      <c r="EJ57" s="50">
        <v>0</v>
      </c>
      <c r="EK57" s="50">
        <v>0</v>
      </c>
      <c r="EL57" s="50">
        <v>0</v>
      </c>
      <c r="EM57" s="461"/>
      <c r="EN57" s="50">
        <v>0</v>
      </c>
      <c r="EO57" s="50">
        <v>0</v>
      </c>
      <c r="EP57" s="50">
        <v>0</v>
      </c>
      <c r="EQ57" s="50">
        <v>229.59999999999491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0">
        <v>0</v>
      </c>
      <c r="EY57" s="50">
        <v>0</v>
      </c>
      <c r="EZ57" s="50">
        <v>0</v>
      </c>
      <c r="FA57" s="50">
        <v>254.09999999999491</v>
      </c>
      <c r="FB57" s="461"/>
      <c r="FC57" s="50">
        <v>0</v>
      </c>
      <c r="FD57" s="50">
        <v>0</v>
      </c>
      <c r="FE57" s="50">
        <v>0</v>
      </c>
      <c r="FF57" s="50">
        <v>304.59999999999491</v>
      </c>
      <c r="FG57" s="461"/>
      <c r="FH57" s="50">
        <v>0</v>
      </c>
      <c r="FI57" s="50">
        <v>0</v>
      </c>
      <c r="FJ57" s="50">
        <v>0</v>
      </c>
      <c r="FK57" s="50">
        <v>446.39999999999418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Q57" s="9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1644</v>
      </c>
      <c r="B58" s="46">
        <f>SUM(D58:AAE58)</f>
        <v>43933.087499999907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1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f>'Punten per wedstrijd'!F57</f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0</v>
      </c>
      <c r="EE58" s="50">
        <v>161.60000000000036</v>
      </c>
      <c r="EF58" s="50">
        <v>243.15000000000191</v>
      </c>
      <c r="EG58" s="50">
        <v>511.00000000000364</v>
      </c>
      <c r="EH58" s="461"/>
      <c r="EI58" s="50">
        <v>0</v>
      </c>
      <c r="EJ58" s="50">
        <v>192.35000000000036</v>
      </c>
      <c r="EK58" s="50">
        <v>256.575000000003</v>
      </c>
      <c r="EL58" s="50">
        <v>0</v>
      </c>
      <c r="EM58" s="461"/>
      <c r="EN58" s="50">
        <v>0</v>
      </c>
      <c r="EO58" s="50">
        <v>0</v>
      </c>
      <c r="EP58" s="50">
        <v>0</v>
      </c>
      <c r="EQ58" s="50">
        <v>112.50000000000364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0">
        <v>0</v>
      </c>
      <c r="EY58" s="50">
        <v>24.500000000000455</v>
      </c>
      <c r="EZ58" s="50">
        <v>6.8250000000002728</v>
      </c>
      <c r="FA58" s="50">
        <v>19.500000000003638</v>
      </c>
      <c r="FB58" s="461"/>
      <c r="FC58" s="50">
        <v>0</v>
      </c>
      <c r="FD58" s="50">
        <v>0</v>
      </c>
      <c r="FE58" s="50">
        <v>0</v>
      </c>
      <c r="FF58" s="50">
        <v>218.100000000004</v>
      </c>
      <c r="FG58" s="461"/>
      <c r="FH58" s="50">
        <v>0</v>
      </c>
      <c r="FI58" s="50">
        <v>0</v>
      </c>
      <c r="FJ58" s="50">
        <v>0</v>
      </c>
      <c r="FK58" s="50">
        <v>424.80000000000291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Q58" s="9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762</v>
      </c>
      <c r="B59" s="46">
        <f>SUM(D59:AAE59)</f>
        <v>54652.274999999878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1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f>'Punten per wedstrijd'!F58</f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101.00000000000182</v>
      </c>
      <c r="EE59" s="50">
        <v>184.5</v>
      </c>
      <c r="EF59" s="50">
        <v>67.800000000009277</v>
      </c>
      <c r="EG59" s="50">
        <v>354.30000000000655</v>
      </c>
      <c r="EH59" s="461"/>
      <c r="EI59" s="50">
        <v>69.275000000002365</v>
      </c>
      <c r="EJ59" s="50">
        <v>196.35000000000036</v>
      </c>
      <c r="EK59" s="50">
        <v>412.34999999999673</v>
      </c>
      <c r="EL59" s="50">
        <v>0</v>
      </c>
      <c r="EM59" s="461"/>
      <c r="EN59" s="50">
        <v>126.37500000000182</v>
      </c>
      <c r="EO59" s="50">
        <v>0</v>
      </c>
      <c r="EP59" s="50">
        <v>0</v>
      </c>
      <c r="EQ59" s="50">
        <v>265.00000000000728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0">
        <v>8.4500000000007276</v>
      </c>
      <c r="EY59" s="50">
        <v>59.949999999999818</v>
      </c>
      <c r="EZ59" s="50">
        <v>157.65000000000055</v>
      </c>
      <c r="FA59" s="50">
        <v>334.10000000000218</v>
      </c>
      <c r="FB59" s="461"/>
      <c r="FC59" s="50">
        <v>105.875</v>
      </c>
      <c r="FD59" s="50">
        <v>0</v>
      </c>
      <c r="FE59" s="50">
        <v>0</v>
      </c>
      <c r="FF59" s="50">
        <v>151.5</v>
      </c>
      <c r="FG59" s="461"/>
      <c r="FH59" s="50">
        <v>50.350000000000364</v>
      </c>
      <c r="FI59" s="50">
        <v>0</v>
      </c>
      <c r="FJ59" s="50">
        <v>0</v>
      </c>
      <c r="FK59" s="50">
        <v>371.5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P59" s="18"/>
      <c r="GQ59" s="9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3370</v>
      </c>
      <c r="B60" s="46">
        <f>SUM(D60:AAE60)</f>
        <v>16167.149999999992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1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1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1"/>
      <c r="S60" s="449">
        <v>0</v>
      </c>
      <c r="T60" s="50">
        <v>0</v>
      </c>
      <c r="U60" s="492">
        <v>0</v>
      </c>
      <c r="V60" s="50">
        <f>'Punten per wedstrijd'!F59</f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/>
      <c r="EE60" s="50"/>
      <c r="EF60" s="50"/>
      <c r="EG60" s="50"/>
      <c r="EH60" s="461"/>
      <c r="EI60" s="50"/>
      <c r="EJ60" s="50"/>
      <c r="EK60" s="50"/>
      <c r="EL60" s="50"/>
      <c r="EM60" s="461"/>
      <c r="EN60" s="50"/>
      <c r="EO60" s="50"/>
      <c r="EP60" s="50"/>
      <c r="EQ60" s="50"/>
      <c r="ER60" s="461"/>
      <c r="ES60" s="50"/>
      <c r="ET60" s="50"/>
      <c r="EU60" s="50"/>
      <c r="EV60" s="50"/>
      <c r="EW60" s="461"/>
      <c r="EX60" s="50"/>
      <c r="EY60" s="50"/>
      <c r="EZ60" s="50"/>
      <c r="FA60" s="50"/>
      <c r="FB60" s="461"/>
      <c r="FC60" s="50"/>
      <c r="FD60" s="50"/>
      <c r="FE60" s="50"/>
      <c r="FF60" s="50"/>
      <c r="FG60" s="461"/>
      <c r="FH60" s="50"/>
      <c r="FI60" s="50"/>
      <c r="FJ60" s="50"/>
      <c r="FK60" s="50"/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P60" s="143"/>
      <c r="GQ60" s="455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3377</v>
      </c>
      <c r="B61" s="46">
        <f>SUM(D61:AAE61)</f>
        <v>15260.449999999979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1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1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1"/>
      <c r="S61" s="449">
        <v>0</v>
      </c>
      <c r="T61" s="50">
        <v>0</v>
      </c>
      <c r="U61" s="492">
        <v>0</v>
      </c>
      <c r="V61" s="50">
        <f>'Punten per wedstrijd'!F60</f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/>
      <c r="EE61" s="50"/>
      <c r="EF61" s="50"/>
      <c r="EG61" s="50"/>
      <c r="EH61" s="461"/>
      <c r="EI61" s="50"/>
      <c r="EJ61" s="50"/>
      <c r="EK61" s="50"/>
      <c r="EL61" s="50"/>
      <c r="EM61" s="461"/>
      <c r="EN61" s="50"/>
      <c r="EO61" s="50"/>
      <c r="EP61" s="50"/>
      <c r="EQ61" s="50"/>
      <c r="ER61" s="461"/>
      <c r="ES61" s="50"/>
      <c r="ET61" s="50"/>
      <c r="EU61" s="50"/>
      <c r="EV61" s="50"/>
      <c r="EW61" s="461"/>
      <c r="EX61" s="50"/>
      <c r="EY61" s="50"/>
      <c r="EZ61" s="50"/>
      <c r="FA61" s="50"/>
      <c r="FB61" s="461"/>
      <c r="FC61" s="50"/>
      <c r="FD61" s="50"/>
      <c r="FE61" s="50"/>
      <c r="FF61" s="50"/>
      <c r="FG61" s="461"/>
      <c r="FH61" s="50"/>
      <c r="FI61" s="50"/>
      <c r="FJ61" s="50"/>
      <c r="FK61" s="50"/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P61" s="143"/>
      <c r="GQ61" s="455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763</v>
      </c>
      <c r="B62" s="46">
        <f>SUM(D62:AAE62)</f>
        <v>46359.98750000001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f>'Punten per wedstrijd'!F61</f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98.474999999999454</v>
      </c>
      <c r="EE62" s="50">
        <v>134.90000000000032</v>
      </c>
      <c r="EF62" s="50">
        <v>167.25000000000546</v>
      </c>
      <c r="EG62" s="50">
        <v>303.90000000000873</v>
      </c>
      <c r="EH62" s="461"/>
      <c r="EI62" s="50">
        <v>45.724999999999454</v>
      </c>
      <c r="EJ62" s="50">
        <v>118.40000000000146</v>
      </c>
      <c r="EK62" s="50">
        <v>361.20000000000437</v>
      </c>
      <c r="EL62" s="50">
        <v>0</v>
      </c>
      <c r="EM62" s="461"/>
      <c r="EN62" s="50">
        <v>39.875</v>
      </c>
      <c r="EO62" s="50">
        <v>0</v>
      </c>
      <c r="EP62" s="50">
        <v>0</v>
      </c>
      <c r="EQ62" s="50">
        <v>242.100000000004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0">
        <v>8.1000000000003638</v>
      </c>
      <c r="EY62" s="50">
        <v>14.850000000000364</v>
      </c>
      <c r="EZ62" s="50">
        <v>162.60000000000491</v>
      </c>
      <c r="FA62" s="50">
        <v>264.10000000000218</v>
      </c>
      <c r="FB62" s="461"/>
      <c r="FC62" s="50">
        <v>53.300000000000182</v>
      </c>
      <c r="FD62" s="50">
        <v>0</v>
      </c>
      <c r="FE62" s="50">
        <v>0</v>
      </c>
      <c r="FF62" s="50">
        <v>120.40000000000327</v>
      </c>
      <c r="FG62" s="461"/>
      <c r="FH62" s="50">
        <v>32.850000000000364</v>
      </c>
      <c r="FI62" s="50">
        <v>0</v>
      </c>
      <c r="FJ62" s="50">
        <v>0</v>
      </c>
      <c r="FK62" s="50">
        <v>454.10000000000218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P62" s="18"/>
      <c r="GQ62" s="9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>SUM(D63:AAE63)</f>
        <v>50405.712500000118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1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f>'Punten per wedstrijd'!F62</f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36.425000000001091</v>
      </c>
      <c r="EE63" s="50">
        <v>138.00000000000045</v>
      </c>
      <c r="EF63" s="50">
        <v>419.54999999999836</v>
      </c>
      <c r="EG63" s="50">
        <v>17.899999999997817</v>
      </c>
      <c r="EH63" s="461"/>
      <c r="EI63" s="50">
        <v>34.975000000000364</v>
      </c>
      <c r="EJ63" s="50">
        <v>114.70000000000164</v>
      </c>
      <c r="EK63" s="50">
        <v>198.14999999999509</v>
      </c>
      <c r="EL63" s="50">
        <v>0</v>
      </c>
      <c r="EM63" s="461"/>
      <c r="EN63" s="50">
        <v>31.125</v>
      </c>
      <c r="EO63" s="50">
        <v>0</v>
      </c>
      <c r="EP63" s="50">
        <v>0</v>
      </c>
      <c r="EQ63" s="50">
        <v>169.69999999999709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0">
        <v>27.625</v>
      </c>
      <c r="EY63" s="50">
        <v>27.300000000001091</v>
      </c>
      <c r="EZ63" s="50">
        <v>111.14999999999509</v>
      </c>
      <c r="FA63" s="50">
        <v>203.99999999999636</v>
      </c>
      <c r="FB63" s="461"/>
      <c r="FC63" s="50">
        <v>127.62500000000091</v>
      </c>
      <c r="FD63" s="50">
        <v>0</v>
      </c>
      <c r="FE63" s="50">
        <v>0</v>
      </c>
      <c r="FF63" s="50">
        <v>191.09999999999854</v>
      </c>
      <c r="FG63" s="461"/>
      <c r="FH63" s="50">
        <v>64.650000000000546</v>
      </c>
      <c r="FI63" s="50">
        <v>0</v>
      </c>
      <c r="FJ63" s="50">
        <v>0</v>
      </c>
      <c r="FK63" s="50">
        <v>408.5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P63" s="18"/>
      <c r="GQ63" s="9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>SUM(D64:AAE64)</f>
        <v>58618.800000000185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1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f>'Punten per wedstrijd'!F63</f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100.52500000000055</v>
      </c>
      <c r="EE64" s="50">
        <v>193.64999999999964</v>
      </c>
      <c r="EF64" s="50">
        <v>195.89999999999782</v>
      </c>
      <c r="EG64" s="50">
        <v>476.49999999999636</v>
      </c>
      <c r="EH64" s="461"/>
      <c r="EI64" s="50">
        <v>57.824999999999818</v>
      </c>
      <c r="EJ64" s="50">
        <v>195.30000000000018</v>
      </c>
      <c r="EK64" s="50">
        <v>226.19999999999891</v>
      </c>
      <c r="EL64" s="50">
        <v>0</v>
      </c>
      <c r="EM64" s="461"/>
      <c r="EN64" s="50">
        <v>82.337499999998727</v>
      </c>
      <c r="EO64" s="50">
        <v>0</v>
      </c>
      <c r="EP64" s="50">
        <v>0</v>
      </c>
      <c r="EQ64" s="50">
        <v>268.09999999999854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0">
        <v>17.324999999999818</v>
      </c>
      <c r="EY64" s="50">
        <v>125.24999999999955</v>
      </c>
      <c r="EZ64" s="50">
        <v>320.55000000000109</v>
      </c>
      <c r="FA64" s="50">
        <v>249.10000000000582</v>
      </c>
      <c r="FB64" s="461"/>
      <c r="FC64" s="50">
        <v>123.37499999999909</v>
      </c>
      <c r="FD64" s="50">
        <v>0</v>
      </c>
      <c r="FE64" s="50">
        <v>0</v>
      </c>
      <c r="FF64" s="50">
        <v>295.200000000008</v>
      </c>
      <c r="FG64" s="461"/>
      <c r="FH64" s="50">
        <v>53.412499999998545</v>
      </c>
      <c r="FI64" s="50">
        <v>0</v>
      </c>
      <c r="FJ64" s="50">
        <v>0</v>
      </c>
      <c r="FK64" s="50">
        <v>602.00000000000364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P64" s="18"/>
      <c r="GQ64" s="9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1654</v>
      </c>
      <c r="B65" s="46">
        <f>SUM(D65:AAE65)</f>
        <v>49699.824999999997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1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f>'Punten per wedstrijd'!F64</f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0</v>
      </c>
      <c r="EE65" s="50">
        <v>179.09999999999991</v>
      </c>
      <c r="EF65" s="50">
        <v>3.9000000000005457</v>
      </c>
      <c r="EG65" s="50">
        <v>161.10000000000218</v>
      </c>
      <c r="EH65" s="461"/>
      <c r="EI65" s="50">
        <v>0</v>
      </c>
      <c r="EJ65" s="50">
        <v>205.79999999999836</v>
      </c>
      <c r="EK65" s="50">
        <v>226.79999999999836</v>
      </c>
      <c r="EL65" s="50">
        <v>0</v>
      </c>
      <c r="EM65" s="461"/>
      <c r="EN65" s="50">
        <v>0</v>
      </c>
      <c r="EO65" s="50">
        <v>0</v>
      </c>
      <c r="EP65" s="50">
        <v>0</v>
      </c>
      <c r="EQ65" s="50">
        <v>333.00000000000364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0">
        <v>0</v>
      </c>
      <c r="EY65" s="50">
        <v>0.64999999999918145</v>
      </c>
      <c r="EZ65" s="50">
        <v>105</v>
      </c>
      <c r="FA65" s="50">
        <v>245.00000000000364</v>
      </c>
      <c r="FB65" s="461"/>
      <c r="FC65" s="50">
        <v>0</v>
      </c>
      <c r="FD65" s="50">
        <v>0</v>
      </c>
      <c r="FE65" s="50">
        <v>0</v>
      </c>
      <c r="FF65" s="50">
        <v>182.40000000000146</v>
      </c>
      <c r="FG65" s="461"/>
      <c r="FH65" s="50">
        <v>0</v>
      </c>
      <c r="FI65" s="50">
        <v>0</v>
      </c>
      <c r="FJ65" s="50">
        <v>0</v>
      </c>
      <c r="FK65" s="50">
        <v>308.30000000000655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Q65" s="9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1656</v>
      </c>
      <c r="B66" s="46">
        <f>SUM(D66:AAE66)</f>
        <v>47890.124999999905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f>'Punten per wedstrijd'!F65</f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0</v>
      </c>
      <c r="EE66" s="50">
        <v>211.75000000000091</v>
      </c>
      <c r="EF66" s="50">
        <v>390.45000000000437</v>
      </c>
      <c r="EG66" s="50">
        <v>395.69999999999345</v>
      </c>
      <c r="EH66" s="461"/>
      <c r="EI66" s="50">
        <v>0</v>
      </c>
      <c r="EJ66" s="50">
        <v>335.25</v>
      </c>
      <c r="EK66" s="50">
        <v>361.87499999999727</v>
      </c>
      <c r="EL66" s="50">
        <v>0</v>
      </c>
      <c r="EM66" s="461"/>
      <c r="EN66" s="50">
        <v>0</v>
      </c>
      <c r="EO66" s="50">
        <v>0</v>
      </c>
      <c r="EP66" s="50">
        <v>0</v>
      </c>
      <c r="EQ66" s="50">
        <v>187.29999999999563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0">
        <v>0</v>
      </c>
      <c r="EY66" s="50">
        <v>46.999999999999545</v>
      </c>
      <c r="EZ66" s="50">
        <v>167.84999999999945</v>
      </c>
      <c r="FA66" s="50">
        <v>165.09999999999491</v>
      </c>
      <c r="FB66" s="461"/>
      <c r="FC66" s="50">
        <v>0</v>
      </c>
      <c r="FD66" s="50">
        <v>0</v>
      </c>
      <c r="FE66" s="50">
        <v>0</v>
      </c>
      <c r="FF66" s="50">
        <v>325.59999999999491</v>
      </c>
      <c r="FG66" s="461"/>
      <c r="FH66" s="50">
        <v>0</v>
      </c>
      <c r="FI66" s="50">
        <v>0</v>
      </c>
      <c r="FJ66" s="50">
        <v>0</v>
      </c>
      <c r="FK66" s="50">
        <v>337.09999999999491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Q66" s="9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3366</v>
      </c>
      <c r="B67" s="46">
        <f>SUM(D67:AAE67)</f>
        <v>14661.6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1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1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1"/>
      <c r="S67" s="449">
        <v>0</v>
      </c>
      <c r="T67" s="50">
        <v>0</v>
      </c>
      <c r="U67" s="492">
        <v>0</v>
      </c>
      <c r="V67" s="50">
        <f>'Punten per wedstrijd'!F66</f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/>
      <c r="EE67" s="50"/>
      <c r="EF67" s="50"/>
      <c r="EG67" s="50"/>
      <c r="EH67" s="461"/>
      <c r="EI67" s="50"/>
      <c r="EJ67" s="50"/>
      <c r="EK67" s="50"/>
      <c r="EL67" s="50"/>
      <c r="EM67" s="461"/>
      <c r="EN67" s="50"/>
      <c r="EO67" s="50"/>
      <c r="EP67" s="50"/>
      <c r="EQ67" s="50"/>
      <c r="ER67" s="461"/>
      <c r="ES67" s="50"/>
      <c r="ET67" s="50"/>
      <c r="EU67" s="50"/>
      <c r="EV67" s="50"/>
      <c r="EW67" s="461"/>
      <c r="EX67" s="50"/>
      <c r="EY67" s="50"/>
      <c r="EZ67" s="50"/>
      <c r="FA67" s="50"/>
      <c r="FB67" s="461"/>
      <c r="FC67" s="50"/>
      <c r="FD67" s="50"/>
      <c r="FE67" s="50"/>
      <c r="FF67" s="50"/>
      <c r="FG67" s="461"/>
      <c r="FH67" s="50"/>
      <c r="FI67" s="50"/>
      <c r="FJ67" s="50"/>
      <c r="FK67" s="50"/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Q67" s="455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746</v>
      </c>
      <c r="B68" s="46">
        <f>SUM(D68:AAE68)</f>
        <v>57476.175000000323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1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f>'Punten per wedstrijd'!F67</f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63.224999999999454</v>
      </c>
      <c r="EE68" s="50">
        <v>201.14999999999964</v>
      </c>
      <c r="EF68" s="50">
        <v>248.55000000000382</v>
      </c>
      <c r="EG68" s="50">
        <v>423.70000000000437</v>
      </c>
      <c r="EH68" s="461"/>
      <c r="EI68" s="50">
        <v>57.949999999997999</v>
      </c>
      <c r="EJ68" s="50">
        <v>277.70000000000073</v>
      </c>
      <c r="EK68" s="50">
        <v>271.42500000000928</v>
      </c>
      <c r="EL68" s="50">
        <v>0</v>
      </c>
      <c r="EM68" s="461"/>
      <c r="EN68" s="50">
        <v>110.387499999998</v>
      </c>
      <c r="EO68" s="50">
        <v>0</v>
      </c>
      <c r="EP68" s="50">
        <v>0</v>
      </c>
      <c r="EQ68" s="50">
        <v>305.00000000000364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0">
        <v>43.874999999998181</v>
      </c>
      <c r="EY68" s="50">
        <v>21.000000000001364</v>
      </c>
      <c r="EZ68" s="50">
        <v>310.27500000000873</v>
      </c>
      <c r="FA68" s="50">
        <v>241.60000000000582</v>
      </c>
      <c r="FB68" s="461"/>
      <c r="FC68" s="50">
        <v>84.874999999998181</v>
      </c>
      <c r="FD68" s="50">
        <v>0</v>
      </c>
      <c r="FE68" s="50">
        <v>0</v>
      </c>
      <c r="FF68" s="50">
        <v>113.50000000000728</v>
      </c>
      <c r="FG68" s="461"/>
      <c r="FH68" s="50">
        <v>20.137499999998909</v>
      </c>
      <c r="FI68" s="50">
        <v>0</v>
      </c>
      <c r="FJ68" s="50">
        <v>0</v>
      </c>
      <c r="FK68" s="50">
        <v>448.50000000000364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P68" s="18"/>
      <c r="GQ68" s="9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>SUM(D69:AAE69)</f>
        <v>48229.949999999597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1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f>'Punten per wedstrijd'!F68</f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53.324999999998909</v>
      </c>
      <c r="EE69" s="50">
        <v>179.04999999999927</v>
      </c>
      <c r="EF69" s="50">
        <v>69.674999999998363</v>
      </c>
      <c r="EG69" s="50">
        <v>186.79999999999745</v>
      </c>
      <c r="EH69" s="461"/>
      <c r="EI69" s="50">
        <v>53.799999999998363</v>
      </c>
      <c r="EJ69" s="50">
        <v>247.5</v>
      </c>
      <c r="EK69" s="50">
        <v>285.14999999999509</v>
      </c>
      <c r="EL69" s="50">
        <v>0</v>
      </c>
      <c r="EM69" s="461"/>
      <c r="EN69" s="50">
        <v>39.874999999998181</v>
      </c>
      <c r="EO69" s="50">
        <v>0</v>
      </c>
      <c r="EP69" s="50">
        <v>0</v>
      </c>
      <c r="EQ69" s="50">
        <v>337.45000000000073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0">
        <v>92.399999999998727</v>
      </c>
      <c r="EY69" s="50">
        <v>0</v>
      </c>
      <c r="EZ69" s="50">
        <v>208.79999999999836</v>
      </c>
      <c r="FA69" s="50">
        <v>298.5</v>
      </c>
      <c r="FB69" s="461"/>
      <c r="FC69" s="50">
        <v>72.374999999999091</v>
      </c>
      <c r="FD69" s="50">
        <v>0</v>
      </c>
      <c r="FE69" s="50">
        <v>0</v>
      </c>
      <c r="FF69" s="50">
        <v>333.049999999992</v>
      </c>
      <c r="FG69" s="461"/>
      <c r="FH69" s="50">
        <v>17.199999999998909</v>
      </c>
      <c r="FI69" s="50">
        <v>0</v>
      </c>
      <c r="FJ69" s="50">
        <v>0</v>
      </c>
      <c r="FK69" s="50">
        <v>383.99999999999636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P69" s="18"/>
      <c r="GQ69" s="9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778</v>
      </c>
      <c r="B70" s="46">
        <f>SUM(D70:AAE70)</f>
        <v>53625.124999999738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f>'Punten per wedstrijd'!F69</f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132.50000000000091</v>
      </c>
      <c r="EE70" s="50">
        <v>254.05000000000155</v>
      </c>
      <c r="EF70" s="50">
        <v>226.80000000000109</v>
      </c>
      <c r="EG70" s="50">
        <v>482.70000000000073</v>
      </c>
      <c r="EH70" s="461"/>
      <c r="EI70" s="50">
        <v>138.45000000000073</v>
      </c>
      <c r="EJ70" s="50">
        <v>266.99999999999909</v>
      </c>
      <c r="EK70" s="50">
        <v>164.09999999999945</v>
      </c>
      <c r="EL70" s="50">
        <v>0</v>
      </c>
      <c r="EM70" s="461"/>
      <c r="EN70" s="50">
        <v>78.837500000000546</v>
      </c>
      <c r="EO70" s="50">
        <v>0</v>
      </c>
      <c r="EP70" s="50">
        <v>0</v>
      </c>
      <c r="EQ70" s="50">
        <v>251.99999999998909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0">
        <v>70.350000000002183</v>
      </c>
      <c r="EY70" s="50">
        <v>21.000000000000909</v>
      </c>
      <c r="EZ70" s="50">
        <v>115.80000000000109</v>
      </c>
      <c r="FA70" s="50">
        <v>209.99999999999636</v>
      </c>
      <c r="FB70" s="461"/>
      <c r="FC70" s="50">
        <v>128.65000000000146</v>
      </c>
      <c r="FD70" s="50">
        <v>0</v>
      </c>
      <c r="FE70" s="50">
        <v>0</v>
      </c>
      <c r="FF70" s="50">
        <v>194.99999999999636</v>
      </c>
      <c r="FG70" s="461"/>
      <c r="FH70" s="50">
        <v>69.637500000001637</v>
      </c>
      <c r="FI70" s="50">
        <v>0</v>
      </c>
      <c r="FJ70" s="50">
        <v>0</v>
      </c>
      <c r="FK70" s="50">
        <v>300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P70" s="18"/>
      <c r="GQ70" s="9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>SUM(D71:AAE71)</f>
        <v>60165.874999999927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f>'Punten per wedstrijd'!F70</f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68.799999999999272</v>
      </c>
      <c r="EE71" s="50">
        <v>243.84999999999945</v>
      </c>
      <c r="EF71" s="50">
        <v>112.80000000000109</v>
      </c>
      <c r="EG71" s="50">
        <v>409.90000000000146</v>
      </c>
      <c r="EH71" s="461"/>
      <c r="EI71" s="50">
        <v>146.59999999999764</v>
      </c>
      <c r="EJ71" s="50">
        <v>205.50000000000273</v>
      </c>
      <c r="EK71" s="50">
        <v>183.37500000000273</v>
      </c>
      <c r="EL71" s="50">
        <v>0</v>
      </c>
      <c r="EM71" s="461"/>
      <c r="EN71" s="50">
        <v>82.999999999997272</v>
      </c>
      <c r="EO71" s="50">
        <v>0</v>
      </c>
      <c r="EP71" s="50">
        <v>0</v>
      </c>
      <c r="EQ71" s="50">
        <v>275.90000000000146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0">
        <v>61.374999999999091</v>
      </c>
      <c r="EY71" s="50">
        <v>110.99999999999955</v>
      </c>
      <c r="EZ71" s="50">
        <v>112.5</v>
      </c>
      <c r="FA71" s="50">
        <v>228.70000000000437</v>
      </c>
      <c r="FB71" s="461"/>
      <c r="FC71" s="50">
        <v>83.824999999998909</v>
      </c>
      <c r="FD71" s="50">
        <v>0</v>
      </c>
      <c r="FE71" s="50">
        <v>0</v>
      </c>
      <c r="FF71" s="50">
        <v>426.60000000000582</v>
      </c>
      <c r="FG71" s="461"/>
      <c r="FH71" s="50">
        <v>23.224999999999454</v>
      </c>
      <c r="FI71" s="50">
        <v>0</v>
      </c>
      <c r="FJ71" s="50">
        <v>0</v>
      </c>
      <c r="FK71" s="50">
        <v>523.60000000000582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P71" s="18"/>
      <c r="GQ71" s="9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3378</v>
      </c>
      <c r="B72" s="46">
        <f>SUM(D72:AAE72)</f>
        <v>16677.45000000003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1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1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1"/>
      <c r="S72" s="449">
        <v>0</v>
      </c>
      <c r="T72" s="50">
        <v>0</v>
      </c>
      <c r="U72" s="492">
        <v>0</v>
      </c>
      <c r="V72" s="50">
        <f>'Punten per wedstrijd'!F71</f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/>
      <c r="EE72" s="50"/>
      <c r="EF72" s="50"/>
      <c r="EG72" s="50"/>
      <c r="EH72" s="461"/>
      <c r="EI72" s="50"/>
      <c r="EJ72" s="50"/>
      <c r="EK72" s="50"/>
      <c r="EL72" s="50"/>
      <c r="EM72" s="461"/>
      <c r="EN72" s="50"/>
      <c r="EO72" s="50"/>
      <c r="EP72" s="50"/>
      <c r="EQ72" s="50"/>
      <c r="ER72" s="461"/>
      <c r="ES72" s="50"/>
      <c r="ET72" s="50"/>
      <c r="EU72" s="50"/>
      <c r="EV72" s="50"/>
      <c r="EW72" s="461"/>
      <c r="EX72" s="50"/>
      <c r="EY72" s="50"/>
      <c r="EZ72" s="50"/>
      <c r="FA72" s="50"/>
      <c r="FB72" s="461"/>
      <c r="FC72" s="50"/>
      <c r="FD72" s="50"/>
      <c r="FE72" s="50"/>
      <c r="FF72" s="50"/>
      <c r="FG72" s="461"/>
      <c r="FH72" s="50"/>
      <c r="FI72" s="50"/>
      <c r="FJ72" s="50"/>
      <c r="FK72" s="50"/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P72" s="143"/>
      <c r="GQ72" s="455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764</v>
      </c>
      <c r="B73" s="46">
        <f>SUM(D73:AAE73)</f>
        <v>49945.237500000119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1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f>'Punten per wedstrijd'!F72</f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65.599999999999454</v>
      </c>
      <c r="EE73" s="50">
        <v>158.20000000000005</v>
      </c>
      <c r="EF73" s="50">
        <v>72</v>
      </c>
      <c r="EG73" s="50">
        <v>303.90000000000146</v>
      </c>
      <c r="EH73" s="461"/>
      <c r="EI73" s="50">
        <v>47.475000000001273</v>
      </c>
      <c r="EJ73" s="50">
        <v>77.250000000001819</v>
      </c>
      <c r="EK73" s="50">
        <v>186.22500000000491</v>
      </c>
      <c r="EL73" s="50">
        <v>0</v>
      </c>
      <c r="EM73" s="461"/>
      <c r="EN73" s="50">
        <v>36.125000000000909</v>
      </c>
      <c r="EO73" s="50">
        <v>0</v>
      </c>
      <c r="EP73" s="50">
        <v>0</v>
      </c>
      <c r="EQ73" s="50">
        <v>266.90000000000509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0">
        <v>13.725000000001273</v>
      </c>
      <c r="EY73" s="50">
        <v>39.550000000001091</v>
      </c>
      <c r="EZ73" s="50">
        <v>158.62500000000546</v>
      </c>
      <c r="FA73" s="50">
        <v>168.00000000000364</v>
      </c>
      <c r="FB73" s="461"/>
      <c r="FC73" s="50">
        <v>46.025000000002365</v>
      </c>
      <c r="FD73" s="50">
        <v>0</v>
      </c>
      <c r="FE73" s="50">
        <v>0</v>
      </c>
      <c r="FF73" s="50">
        <v>245.60000000000218</v>
      </c>
      <c r="FG73" s="461"/>
      <c r="FH73" s="50">
        <v>24.700000000001637</v>
      </c>
      <c r="FI73" s="50">
        <v>0</v>
      </c>
      <c r="FJ73" s="50">
        <v>0</v>
      </c>
      <c r="FK73" s="50">
        <v>470.50000000000728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P73" s="18"/>
      <c r="GQ73" s="9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>SUM(D74:AAE74)</f>
        <v>56256.862500000076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1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f>'Punten per wedstrijd'!F73</f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59.274999999998727</v>
      </c>
      <c r="EE74" s="50">
        <v>262.65000000000032</v>
      </c>
      <c r="EF74" s="50">
        <v>83.474999999999454</v>
      </c>
      <c r="EG74" s="50">
        <v>323.20000000000073</v>
      </c>
      <c r="EH74" s="461"/>
      <c r="EI74" s="50">
        <v>68.75</v>
      </c>
      <c r="EJ74" s="50">
        <v>79.349999999998545</v>
      </c>
      <c r="EK74" s="50">
        <v>64.275000000000546</v>
      </c>
      <c r="EL74" s="50">
        <v>0</v>
      </c>
      <c r="EM74" s="461"/>
      <c r="EN74" s="50">
        <v>123.5</v>
      </c>
      <c r="EO74" s="50">
        <v>0</v>
      </c>
      <c r="EP74" s="50">
        <v>0</v>
      </c>
      <c r="EQ74" s="50">
        <v>149.30000000000291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0">
        <v>52.000000000000909</v>
      </c>
      <c r="EY74" s="50">
        <v>106.5</v>
      </c>
      <c r="EZ74" s="50">
        <v>105.00000000000273</v>
      </c>
      <c r="FA74" s="50">
        <v>165.30000000000291</v>
      </c>
      <c r="FB74" s="461"/>
      <c r="FC74" s="50">
        <v>79.149999999999636</v>
      </c>
      <c r="FD74" s="50">
        <v>0</v>
      </c>
      <c r="FE74" s="50">
        <v>0</v>
      </c>
      <c r="FF74" s="50">
        <v>164.60000000000218</v>
      </c>
      <c r="FG74" s="461"/>
      <c r="FH74" s="50">
        <v>27.225000000000364</v>
      </c>
      <c r="FI74" s="50">
        <v>0</v>
      </c>
      <c r="FJ74" s="50">
        <v>0</v>
      </c>
      <c r="FK74" s="50">
        <v>439.80000000000655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P74" s="18"/>
      <c r="GQ74" s="9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738</v>
      </c>
      <c r="B75" s="46">
        <f>SUM(D75:AAE75)</f>
        <v>52425.174999999785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1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f>'Punten per wedstrijd'!F74</f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15.049999999999272</v>
      </c>
      <c r="EE75" s="50">
        <v>181.24999999999955</v>
      </c>
      <c r="EF75" s="50">
        <v>175.34999999998854</v>
      </c>
      <c r="EG75" s="50">
        <v>157.90000000000327</v>
      </c>
      <c r="EH75" s="461"/>
      <c r="EI75" s="50">
        <v>162.89999999999873</v>
      </c>
      <c r="EJ75" s="50">
        <v>113.25000000000091</v>
      </c>
      <c r="EK75" s="50">
        <v>264.22499999998854</v>
      </c>
      <c r="EL75" s="50">
        <v>0</v>
      </c>
      <c r="EM75" s="461"/>
      <c r="EN75" s="50">
        <v>44.812499999999091</v>
      </c>
      <c r="EO75" s="50">
        <v>0</v>
      </c>
      <c r="EP75" s="50">
        <v>0</v>
      </c>
      <c r="EQ75" s="50">
        <v>297.19999999999709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0">
        <v>72.399999999997817</v>
      </c>
      <c r="EY75" s="50">
        <v>0</v>
      </c>
      <c r="EZ75" s="50">
        <v>170.62499999998636</v>
      </c>
      <c r="FA75" s="50">
        <v>255.99999999999272</v>
      </c>
      <c r="FB75" s="461"/>
      <c r="FC75" s="50">
        <v>110.62499999999818</v>
      </c>
      <c r="FD75" s="50">
        <v>0</v>
      </c>
      <c r="FE75" s="50">
        <v>0</v>
      </c>
      <c r="FF75" s="50">
        <v>149.49999999999636</v>
      </c>
      <c r="FG75" s="461"/>
      <c r="FH75" s="50">
        <v>53.987499999999272</v>
      </c>
      <c r="FI75" s="50">
        <v>0</v>
      </c>
      <c r="FJ75" s="50">
        <v>0</v>
      </c>
      <c r="FK75" s="50">
        <v>353.49999999998909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P75" s="18"/>
      <c r="GQ75" s="9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1660</v>
      </c>
      <c r="B76" s="46">
        <f>SUM(D76:AAE76)</f>
        <v>53669.899999999667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f>'Punten per wedstrijd'!F75</f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0</v>
      </c>
      <c r="EE76" s="50">
        <v>195.94999999999982</v>
      </c>
      <c r="EF76" s="50">
        <v>249.599999999994</v>
      </c>
      <c r="EG76" s="50">
        <v>345.8999999999869</v>
      </c>
      <c r="EH76" s="461"/>
      <c r="EI76" s="50">
        <v>0</v>
      </c>
      <c r="EJ76" s="50">
        <v>75.599999999998545</v>
      </c>
      <c r="EK76" s="50">
        <v>255.59999999999945</v>
      </c>
      <c r="EL76" s="50">
        <v>0</v>
      </c>
      <c r="EM76" s="461"/>
      <c r="EN76" s="50">
        <v>0</v>
      </c>
      <c r="EO76" s="50">
        <v>0</v>
      </c>
      <c r="EP76" s="50">
        <v>0</v>
      </c>
      <c r="EQ76" s="50">
        <v>374.39999999999054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0">
        <v>0</v>
      </c>
      <c r="EY76" s="50">
        <v>19.499999999999091</v>
      </c>
      <c r="EZ76" s="50">
        <v>129.82500000000164</v>
      </c>
      <c r="FA76" s="50">
        <v>202.49999999998909</v>
      </c>
      <c r="FB76" s="461"/>
      <c r="FC76" s="50">
        <v>0</v>
      </c>
      <c r="FD76" s="50">
        <v>0</v>
      </c>
      <c r="FE76" s="50">
        <v>0</v>
      </c>
      <c r="FF76" s="50">
        <v>245.79999999998836</v>
      </c>
      <c r="FG76" s="461"/>
      <c r="FH76" s="50">
        <v>0</v>
      </c>
      <c r="FI76" s="50">
        <v>0</v>
      </c>
      <c r="FJ76" s="50">
        <v>0</v>
      </c>
      <c r="FK76" s="50">
        <v>462.299999999992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Q76" s="9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3393</v>
      </c>
      <c r="B77" s="46">
        <f>SUM(D77:AAE77)</f>
        <v>16433.849999999995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1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1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1"/>
      <c r="S77" s="449">
        <v>0</v>
      </c>
      <c r="T77" s="50">
        <v>0</v>
      </c>
      <c r="U77" s="492">
        <v>0</v>
      </c>
      <c r="V77" s="50">
        <f>'Punten per wedstrijd'!F76</f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/>
      <c r="EE77" s="50"/>
      <c r="EF77" s="50"/>
      <c r="EG77" s="50"/>
      <c r="EH77" s="461"/>
      <c r="EI77" s="50"/>
      <c r="EJ77" s="50"/>
      <c r="EK77" s="50"/>
      <c r="EL77" s="50"/>
      <c r="EM77" s="461"/>
      <c r="EN77" s="50"/>
      <c r="EO77" s="50"/>
      <c r="EP77" s="50"/>
      <c r="EQ77" s="50"/>
      <c r="ER77" s="461"/>
      <c r="ES77" s="50"/>
      <c r="ET77" s="50"/>
      <c r="EU77" s="50"/>
      <c r="EV77" s="50"/>
      <c r="EW77" s="461"/>
      <c r="EX77" s="50"/>
      <c r="EY77" s="50"/>
      <c r="EZ77" s="50"/>
      <c r="FA77" s="50"/>
      <c r="FB77" s="461"/>
      <c r="FC77" s="50"/>
      <c r="FD77" s="50"/>
      <c r="FE77" s="50"/>
      <c r="FF77" s="50"/>
      <c r="FG77" s="461"/>
      <c r="FH77" s="50"/>
      <c r="FI77" s="50"/>
      <c r="FJ77" s="50"/>
      <c r="FK77" s="50"/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Q77" s="455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779</v>
      </c>
      <c r="B78" s="46">
        <f>SUM(D78:AAE78)</f>
        <v>60346.150000000096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1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f>'Punten per wedstrijd'!F77</f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66.274999999999636</v>
      </c>
      <c r="EE78" s="50">
        <v>267.80000000000109</v>
      </c>
      <c r="EF78" s="50">
        <v>249.52500000000055</v>
      </c>
      <c r="EG78" s="50">
        <v>479.70000000000437</v>
      </c>
      <c r="EH78" s="461"/>
      <c r="EI78" s="50">
        <v>69.975000000001273</v>
      </c>
      <c r="EJ78" s="50">
        <v>204.00000000000182</v>
      </c>
      <c r="EK78" s="50">
        <v>142.49999999999727</v>
      </c>
      <c r="EL78" s="50">
        <v>0</v>
      </c>
      <c r="EM78" s="461"/>
      <c r="EN78" s="50">
        <v>50.625000000000909</v>
      </c>
      <c r="EO78" s="50">
        <v>0</v>
      </c>
      <c r="EP78" s="50">
        <v>0</v>
      </c>
      <c r="EQ78" s="50">
        <v>267.700000000008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0">
        <v>6.3000000000001819</v>
      </c>
      <c r="EY78" s="50">
        <v>147.75000000000091</v>
      </c>
      <c r="EZ78" s="50">
        <v>115.80000000000109</v>
      </c>
      <c r="FA78" s="50">
        <v>254.60000000000218</v>
      </c>
      <c r="FB78" s="461"/>
      <c r="FC78" s="50">
        <v>86</v>
      </c>
      <c r="FD78" s="50">
        <v>0</v>
      </c>
      <c r="FE78" s="50">
        <v>0</v>
      </c>
      <c r="FF78" s="50">
        <v>227.39999999999782</v>
      </c>
      <c r="FG78" s="461"/>
      <c r="FH78" s="50">
        <v>21.300000000000182</v>
      </c>
      <c r="FI78" s="50">
        <v>0</v>
      </c>
      <c r="FJ78" s="50">
        <v>0</v>
      </c>
      <c r="FK78" s="50">
        <v>520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P78" s="18"/>
      <c r="GQ78" s="9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2048</v>
      </c>
      <c r="B79" s="46">
        <f>SUM(D79:AAE79)</f>
        <v>26966.699999999979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1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1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1"/>
      <c r="S79" s="449">
        <v>0</v>
      </c>
      <c r="T79" s="50">
        <v>0</v>
      </c>
      <c r="U79" s="492">
        <v>132</v>
      </c>
      <c r="V79" s="50">
        <f>'Punten per wedstrijd'!F78</f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/>
      <c r="EE79" s="50"/>
      <c r="EF79" s="50"/>
      <c r="EG79" s="50">
        <v>247</v>
      </c>
      <c r="EH79" s="461"/>
      <c r="EI79" s="50">
        <v>0</v>
      </c>
      <c r="EJ79" s="50">
        <v>0</v>
      </c>
      <c r="EK79" s="50">
        <v>0</v>
      </c>
      <c r="EL79" s="50">
        <v>0</v>
      </c>
      <c r="EM79" s="461"/>
      <c r="EN79" s="50">
        <v>0</v>
      </c>
      <c r="EO79" s="50">
        <v>0</v>
      </c>
      <c r="EP79" s="50">
        <v>0</v>
      </c>
      <c r="EQ79" s="50">
        <v>91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0">
        <v>0</v>
      </c>
      <c r="EY79" s="50">
        <v>0</v>
      </c>
      <c r="EZ79" s="50">
        <v>0</v>
      </c>
      <c r="FA79" s="50">
        <v>115.79999999999927</v>
      </c>
      <c r="FB79" s="461"/>
      <c r="FC79" s="50">
        <v>0</v>
      </c>
      <c r="FD79" s="50">
        <v>0</v>
      </c>
      <c r="FE79" s="50">
        <v>0</v>
      </c>
      <c r="FF79" s="50">
        <v>126.20000000000073</v>
      </c>
      <c r="FG79" s="461"/>
      <c r="FH79" s="50">
        <v>0</v>
      </c>
      <c r="FI79" s="50">
        <v>0</v>
      </c>
      <c r="FJ79" s="50">
        <v>0</v>
      </c>
      <c r="FK79" s="50">
        <v>668.70000000000073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Q79" s="9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749</v>
      </c>
      <c r="B80" s="46">
        <f>SUM(D80:AAE80)</f>
        <v>56854.624999999993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1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f>'Punten per wedstrijd'!F79</f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76.899999999998727</v>
      </c>
      <c r="EE80" s="50">
        <v>191.4500000000005</v>
      </c>
      <c r="EF80" s="50">
        <v>64.650000000000546</v>
      </c>
      <c r="EG80" s="50">
        <v>585.29999999999927</v>
      </c>
      <c r="EH80" s="461"/>
      <c r="EI80" s="50">
        <v>75.099999999996726</v>
      </c>
      <c r="EJ80" s="50">
        <v>220.65000000000146</v>
      </c>
      <c r="EK80" s="50">
        <v>109.42500000000655</v>
      </c>
      <c r="EL80" s="50">
        <v>0</v>
      </c>
      <c r="EM80" s="461"/>
      <c r="EN80" s="50">
        <v>106.79999999999654</v>
      </c>
      <c r="EO80" s="50">
        <v>0</v>
      </c>
      <c r="EP80" s="50">
        <v>0</v>
      </c>
      <c r="EQ80" s="50">
        <v>255.60000000000582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0">
        <v>28.199999999997999</v>
      </c>
      <c r="EY80" s="50">
        <v>61.500000000000909</v>
      </c>
      <c r="EZ80" s="50">
        <v>112.50000000000546</v>
      </c>
      <c r="FA80" s="50">
        <v>222.00000000000728</v>
      </c>
      <c r="FB80" s="461"/>
      <c r="FC80" s="50">
        <v>53.624999999998181</v>
      </c>
      <c r="FD80" s="50">
        <v>0</v>
      </c>
      <c r="FE80" s="50">
        <v>0</v>
      </c>
      <c r="FF80" s="50">
        <v>218.50000000000728</v>
      </c>
      <c r="FG80" s="461"/>
      <c r="FH80" s="50">
        <v>44.724999999997635</v>
      </c>
      <c r="FI80" s="50">
        <v>0</v>
      </c>
      <c r="FJ80" s="50">
        <v>0</v>
      </c>
      <c r="FK80" s="50">
        <v>486.50000000000728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P80" s="18"/>
      <c r="GQ80" s="9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748</v>
      </c>
      <c r="B81" s="46">
        <f>SUM(D81:AAE81)</f>
        <v>55681.200000000194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f>'Punten per wedstrijd'!F80</f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67.099999999999454</v>
      </c>
      <c r="EE81" s="50">
        <v>278.25000000000068</v>
      </c>
      <c r="EF81" s="50">
        <v>200.47499999999945</v>
      </c>
      <c r="EG81" s="50">
        <v>293.30000000000655</v>
      </c>
      <c r="EH81" s="461"/>
      <c r="EI81" s="50">
        <v>36.724999999998545</v>
      </c>
      <c r="EJ81" s="50">
        <v>67.599999999999454</v>
      </c>
      <c r="EK81" s="50">
        <v>378.67500000000655</v>
      </c>
      <c r="EL81" s="50">
        <v>0</v>
      </c>
      <c r="EM81" s="461"/>
      <c r="EN81" s="50">
        <v>92.312499999999091</v>
      </c>
      <c r="EO81" s="50">
        <v>0</v>
      </c>
      <c r="EP81" s="50">
        <v>0</v>
      </c>
      <c r="EQ81" s="50">
        <v>299.5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0">
        <v>10.924999999998363</v>
      </c>
      <c r="EY81" s="50">
        <v>27.000000000000455</v>
      </c>
      <c r="EZ81" s="50">
        <v>205.20000000000164</v>
      </c>
      <c r="FA81" s="50">
        <v>176.40000000000146</v>
      </c>
      <c r="FB81" s="461"/>
      <c r="FC81" s="50">
        <v>63.574999999998909</v>
      </c>
      <c r="FD81" s="50">
        <v>0</v>
      </c>
      <c r="FE81" s="50">
        <v>0</v>
      </c>
      <c r="FF81" s="50">
        <v>332.30000000000291</v>
      </c>
      <c r="FG81" s="461"/>
      <c r="FH81" s="50">
        <v>38.662499999999454</v>
      </c>
      <c r="FI81" s="50">
        <v>0</v>
      </c>
      <c r="FJ81" s="50">
        <v>0</v>
      </c>
      <c r="FK81" s="50">
        <v>361.20000000000073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P81" s="18"/>
      <c r="GQ81" s="9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2050</v>
      </c>
      <c r="B82" s="46">
        <f>SUM(D82:AAE82)</f>
        <v>23423.212500000096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1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1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f>'Punten per wedstrijd'!F81</f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0</v>
      </c>
      <c r="EG82" s="50">
        <v>595.4</v>
      </c>
      <c r="EH82" s="461"/>
      <c r="EI82" s="50">
        <v>0</v>
      </c>
      <c r="EJ82" s="50">
        <v>0</v>
      </c>
      <c r="EK82" s="50">
        <v>0</v>
      </c>
      <c r="EL82" s="50">
        <v>0</v>
      </c>
      <c r="EM82" s="461"/>
      <c r="EN82" s="50">
        <v>0</v>
      </c>
      <c r="EO82" s="50">
        <v>0</v>
      </c>
      <c r="EP82" s="50">
        <v>0</v>
      </c>
      <c r="EQ82" s="50">
        <v>85.600000000000364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0">
        <v>0</v>
      </c>
      <c r="EY82" s="50">
        <v>0</v>
      </c>
      <c r="EZ82" s="50">
        <v>0</v>
      </c>
      <c r="FA82" s="50">
        <v>7.7000000000007276</v>
      </c>
      <c r="FB82" s="461"/>
      <c r="FC82" s="50">
        <v>0</v>
      </c>
      <c r="FD82" s="50">
        <v>0</v>
      </c>
      <c r="FE82" s="50">
        <v>0</v>
      </c>
      <c r="FF82" s="50">
        <v>230.90000000000327</v>
      </c>
      <c r="FG82" s="461"/>
      <c r="FH82" s="50">
        <v>0</v>
      </c>
      <c r="FI82" s="50">
        <v>0</v>
      </c>
      <c r="FJ82" s="50">
        <v>0</v>
      </c>
      <c r="FK82" s="50">
        <v>194.20000000000073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Q82" s="9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2155</v>
      </c>
      <c r="B83" s="46">
        <f>SUM(D83:AAE83)</f>
        <v>31830.075000000055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1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f>'Punten per wedstrijd'!F82</f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0</v>
      </c>
      <c r="EG83" s="50">
        <v>525.20000000000437</v>
      </c>
      <c r="EH83" s="461"/>
      <c r="EI83" s="50">
        <v>0</v>
      </c>
      <c r="EJ83" s="50">
        <v>0</v>
      </c>
      <c r="EK83" s="50">
        <v>0</v>
      </c>
      <c r="EL83" s="50">
        <v>0</v>
      </c>
      <c r="EM83" s="461"/>
      <c r="EN83" s="50">
        <v>0</v>
      </c>
      <c r="EO83" s="50">
        <v>0</v>
      </c>
      <c r="EP83" s="50">
        <v>0</v>
      </c>
      <c r="EQ83" s="50">
        <v>403.40000000000509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0">
        <v>0</v>
      </c>
      <c r="EY83" s="50">
        <v>0</v>
      </c>
      <c r="EZ83" s="50">
        <v>0</v>
      </c>
      <c r="FA83" s="50">
        <v>228.50000000000728</v>
      </c>
      <c r="FB83" s="461"/>
      <c r="FC83" s="50">
        <v>0</v>
      </c>
      <c r="FD83" s="50">
        <v>0</v>
      </c>
      <c r="FE83" s="50">
        <v>0</v>
      </c>
      <c r="FF83" s="50">
        <v>249.50000000000364</v>
      </c>
      <c r="FG83" s="461"/>
      <c r="FH83" s="50">
        <v>0</v>
      </c>
      <c r="FI83" s="50">
        <v>0</v>
      </c>
      <c r="FJ83" s="50">
        <v>0</v>
      </c>
      <c r="FK83" s="50">
        <v>341.10000000000582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Q83" s="9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3373</v>
      </c>
      <c r="B84" s="46">
        <f>SUM(D84:AAE84)</f>
        <v>14826.099999999997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1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1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1"/>
      <c r="S84" s="449">
        <v>0</v>
      </c>
      <c r="T84" s="50">
        <v>0</v>
      </c>
      <c r="U84" s="492">
        <v>0</v>
      </c>
      <c r="V84" s="50">
        <f>'Punten per wedstrijd'!F83</f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/>
      <c r="EE84" s="50"/>
      <c r="EF84" s="50"/>
      <c r="EG84" s="50"/>
      <c r="EH84" s="461"/>
      <c r="EI84" s="50"/>
      <c r="EJ84" s="50"/>
      <c r="EK84" s="50"/>
      <c r="EL84" s="50"/>
      <c r="EM84" s="461"/>
      <c r="EN84" s="50"/>
      <c r="EO84" s="50"/>
      <c r="EP84" s="50"/>
      <c r="EQ84" s="50"/>
      <c r="ER84" s="461"/>
      <c r="ES84" s="50"/>
      <c r="ET84" s="50"/>
      <c r="EU84" s="50"/>
      <c r="EV84" s="50"/>
      <c r="EW84" s="461"/>
      <c r="EX84" s="50"/>
      <c r="EY84" s="50"/>
      <c r="EZ84" s="50"/>
      <c r="FA84" s="50"/>
      <c r="FB84" s="461"/>
      <c r="FC84" s="50"/>
      <c r="FD84" s="50"/>
      <c r="FE84" s="50"/>
      <c r="FF84" s="50"/>
      <c r="FG84" s="461"/>
      <c r="FH84" s="50"/>
      <c r="FI84" s="50"/>
      <c r="FJ84" s="50"/>
      <c r="FK84" s="50"/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P84" s="143"/>
      <c r="GQ84" s="455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733</v>
      </c>
      <c r="B85" s="46">
        <f>SUM(D85:AAE85)</f>
        <v>55806.874999999833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1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f>'Punten per wedstrijd'!F84</f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106.77500000000055</v>
      </c>
      <c r="EE85" s="50">
        <v>161.35000000000036</v>
      </c>
      <c r="EF85" s="50">
        <v>187.27499999999782</v>
      </c>
      <c r="EG85" s="50">
        <v>218.09999999999491</v>
      </c>
      <c r="EH85" s="461"/>
      <c r="EI85" s="50">
        <v>83.949999999998909</v>
      </c>
      <c r="EJ85" s="50">
        <v>208.59999999999945</v>
      </c>
      <c r="EK85" s="50">
        <v>165.52500000000055</v>
      </c>
      <c r="EL85" s="50">
        <v>0</v>
      </c>
      <c r="EM85" s="461"/>
      <c r="EN85" s="50">
        <v>89.049999999999272</v>
      </c>
      <c r="EO85" s="50">
        <v>0</v>
      </c>
      <c r="EP85" s="50">
        <v>0</v>
      </c>
      <c r="EQ85" s="50">
        <v>353.299999999992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0">
        <v>45.799999999998363</v>
      </c>
      <c r="EY85" s="50">
        <v>16.500000000000455</v>
      </c>
      <c r="EZ85" s="50">
        <v>355.27499999999782</v>
      </c>
      <c r="FA85" s="50">
        <v>213.89999999999418</v>
      </c>
      <c r="FB85" s="461"/>
      <c r="FC85" s="50">
        <v>103.39999999999873</v>
      </c>
      <c r="FD85" s="50">
        <v>0</v>
      </c>
      <c r="FE85" s="50">
        <v>0</v>
      </c>
      <c r="FF85" s="50">
        <v>244.29999999999927</v>
      </c>
      <c r="FG85" s="461"/>
      <c r="FH85" s="50">
        <v>98.324999999998909</v>
      </c>
      <c r="FI85" s="50">
        <v>0</v>
      </c>
      <c r="FJ85" s="50">
        <v>0</v>
      </c>
      <c r="FK85" s="50">
        <v>306.39999999999782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P85" s="18"/>
      <c r="GQ85" s="9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3376</v>
      </c>
      <c r="B86" s="46">
        <f>SUM(D86:AAE86)</f>
        <v>14848.000000000005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1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1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1"/>
      <c r="S86" s="449">
        <v>0</v>
      </c>
      <c r="T86" s="50">
        <v>0</v>
      </c>
      <c r="U86" s="492">
        <v>0</v>
      </c>
      <c r="V86" s="50">
        <f>'Punten per wedstrijd'!F85</f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/>
      <c r="EE86" s="50"/>
      <c r="EF86" s="50"/>
      <c r="EG86" s="50"/>
      <c r="EH86" s="461"/>
      <c r="EI86" s="50"/>
      <c r="EJ86" s="50"/>
      <c r="EK86" s="50"/>
      <c r="EL86" s="50"/>
      <c r="EM86" s="461"/>
      <c r="EN86" s="50"/>
      <c r="EO86" s="50"/>
      <c r="EP86" s="50"/>
      <c r="EQ86" s="50"/>
      <c r="ER86" s="461"/>
      <c r="ES86" s="50"/>
      <c r="ET86" s="50"/>
      <c r="EU86" s="50"/>
      <c r="EV86" s="50"/>
      <c r="EW86" s="461"/>
      <c r="EX86" s="50"/>
      <c r="EY86" s="50"/>
      <c r="EZ86" s="50"/>
      <c r="FA86" s="50"/>
      <c r="FB86" s="461"/>
      <c r="FC86" s="50"/>
      <c r="FD86" s="50"/>
      <c r="FE86" s="50"/>
      <c r="FF86" s="50"/>
      <c r="FG86" s="461"/>
      <c r="FH86" s="50"/>
      <c r="FI86" s="50"/>
      <c r="FJ86" s="50"/>
      <c r="FK86" s="50"/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P86" s="18"/>
      <c r="GQ86" s="9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2000</v>
      </c>
      <c r="B87" s="46">
        <f>SUM(D87:AAE87)</f>
        <v>46337.499999999942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1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f>'Punten per wedstrijd'!F86</f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0</v>
      </c>
      <c r="EF87" s="50">
        <v>95.099999999991269</v>
      </c>
      <c r="EG87" s="50">
        <v>127.80000000000291</v>
      </c>
      <c r="EH87" s="461"/>
      <c r="EI87" s="50">
        <v>0</v>
      </c>
      <c r="EJ87" s="50">
        <v>0</v>
      </c>
      <c r="EK87" s="50">
        <v>153.89999999998963</v>
      </c>
      <c r="EL87" s="50">
        <v>0</v>
      </c>
      <c r="EM87" s="461"/>
      <c r="EN87" s="50">
        <v>0</v>
      </c>
      <c r="EO87" s="50">
        <v>0</v>
      </c>
      <c r="EP87" s="50">
        <v>0</v>
      </c>
      <c r="EQ87" s="50">
        <v>143.60000000000946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0">
        <v>0</v>
      </c>
      <c r="EY87" s="50">
        <v>0</v>
      </c>
      <c r="EZ87" s="50">
        <v>112.49999999999454</v>
      </c>
      <c r="FA87" s="50">
        <v>156.00000000000364</v>
      </c>
      <c r="FB87" s="461"/>
      <c r="FC87" s="50">
        <v>0</v>
      </c>
      <c r="FD87" s="50">
        <v>0</v>
      </c>
      <c r="FE87" s="50">
        <v>0</v>
      </c>
      <c r="FF87" s="50">
        <v>100.50000000000364</v>
      </c>
      <c r="FG87" s="461"/>
      <c r="FH87" s="50">
        <v>0</v>
      </c>
      <c r="FI87" s="50">
        <v>0</v>
      </c>
      <c r="FJ87" s="50">
        <v>0</v>
      </c>
      <c r="FK87" s="50">
        <v>333.10000000000218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Q87" s="9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3395</v>
      </c>
      <c r="B88" s="46">
        <f>SUM(D88:AAE88)</f>
        <v>14217.499999999995</v>
      </c>
      <c r="C88" s="42"/>
      <c r="D88" s="50">
        <v>0</v>
      </c>
      <c r="E88" s="479">
        <v>0</v>
      </c>
      <c r="F88" s="50">
        <v>0</v>
      </c>
      <c r="G88" s="50">
        <f>'Punten per wedstrijd'!E191</f>
        <v>256.89999999999998</v>
      </c>
      <c r="H88" s="461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1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1"/>
      <c r="S88" s="449">
        <v>0</v>
      </c>
      <c r="T88" s="50">
        <v>0</v>
      </c>
      <c r="U88" s="492">
        <v>0</v>
      </c>
      <c r="V88" s="50">
        <f>'Punten per wedstrijd'!F87</f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/>
      <c r="EE88" s="50"/>
      <c r="EF88" s="50"/>
      <c r="EG88" s="50"/>
      <c r="EH88" s="461"/>
      <c r="EI88" s="50"/>
      <c r="EJ88" s="50"/>
      <c r="EK88" s="50"/>
      <c r="EL88" s="50"/>
      <c r="EM88" s="461"/>
      <c r="EN88" s="50"/>
      <c r="EO88" s="50"/>
      <c r="EP88" s="50"/>
      <c r="EQ88" s="50"/>
      <c r="ER88" s="461"/>
      <c r="ES88" s="50"/>
      <c r="ET88" s="50"/>
      <c r="EU88" s="50"/>
      <c r="EV88" s="50"/>
      <c r="EW88" s="461"/>
      <c r="EX88" s="50"/>
      <c r="EY88" s="50"/>
      <c r="EZ88" s="50"/>
      <c r="FA88" s="50"/>
      <c r="FB88" s="461"/>
      <c r="FC88" s="50"/>
      <c r="FD88" s="50"/>
      <c r="FE88" s="50"/>
      <c r="FF88" s="50"/>
      <c r="FG88" s="461"/>
      <c r="FH88" s="50"/>
      <c r="FI88" s="50"/>
      <c r="FJ88" s="50"/>
      <c r="FK88" s="50"/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P88" s="21"/>
      <c r="GQ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>SUM(D89:AAE89)</f>
        <v>59175.962499999834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f>'Punten per wedstrijd'!F88</f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87.375</v>
      </c>
      <c r="EE89" s="50">
        <v>212.55000000000086</v>
      </c>
      <c r="EF89" s="50">
        <v>261.22499999999945</v>
      </c>
      <c r="EG89" s="50">
        <v>306</v>
      </c>
      <c r="EH89" s="461"/>
      <c r="EI89" s="50">
        <v>55.599999999999454</v>
      </c>
      <c r="EJ89" s="50">
        <v>236.39999999999964</v>
      </c>
      <c r="EK89" s="50">
        <v>111.89999999999782</v>
      </c>
      <c r="EL89" s="50">
        <v>0</v>
      </c>
      <c r="EM89" s="461"/>
      <c r="EN89" s="50">
        <v>50.874999999999091</v>
      </c>
      <c r="EO89" s="50">
        <v>0</v>
      </c>
      <c r="EP89" s="50">
        <v>0</v>
      </c>
      <c r="EQ89" s="50">
        <v>290.70000000000437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0">
        <v>39.099999999998545</v>
      </c>
      <c r="EY89" s="50">
        <v>88.5</v>
      </c>
      <c r="EZ89" s="50">
        <v>211.94999999999618</v>
      </c>
      <c r="FA89" s="50">
        <v>231.00000000000728</v>
      </c>
      <c r="FB89" s="461"/>
      <c r="FC89" s="50">
        <v>92.274999999998727</v>
      </c>
      <c r="FD89" s="50">
        <v>0</v>
      </c>
      <c r="FE89" s="50">
        <v>0</v>
      </c>
      <c r="FF89" s="50">
        <v>234.00000000000364</v>
      </c>
      <c r="FG89" s="461"/>
      <c r="FH89" s="50">
        <v>35.749999999999091</v>
      </c>
      <c r="FI89" s="50">
        <v>0</v>
      </c>
      <c r="FJ89" s="50">
        <v>0</v>
      </c>
      <c r="FK89" s="50">
        <v>566.50000000000364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P89" s="18"/>
      <c r="GQ89" s="9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790</v>
      </c>
      <c r="B90" s="46">
        <f>SUM(D90:AAE90)</f>
        <v>49455.937499999614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f>'Punten per wedstrijd'!F89</f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63.324999999999818</v>
      </c>
      <c r="EE90" s="50">
        <v>199.04999999999973</v>
      </c>
      <c r="EF90" s="50">
        <v>288.89999999999782</v>
      </c>
      <c r="EG90" s="50">
        <v>203.19999999998618</v>
      </c>
      <c r="EH90" s="461"/>
      <c r="EI90" s="50">
        <v>91.499999999998181</v>
      </c>
      <c r="EJ90" s="50">
        <v>302.70000000000073</v>
      </c>
      <c r="EK90" s="50">
        <v>301.35000000000218</v>
      </c>
      <c r="EL90" s="50">
        <v>0</v>
      </c>
      <c r="EM90" s="461"/>
      <c r="EN90" s="50">
        <v>122.36250000000018</v>
      </c>
      <c r="EO90" s="50">
        <v>0</v>
      </c>
      <c r="EP90" s="50">
        <v>0</v>
      </c>
      <c r="EQ90" s="50">
        <v>377.49999999998909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0">
        <v>28.674999999999272</v>
      </c>
      <c r="EY90" s="50">
        <v>92.400000000000546</v>
      </c>
      <c r="EZ90" s="50">
        <v>335.70000000000164</v>
      </c>
      <c r="FA90" s="50">
        <v>187.39999999999054</v>
      </c>
      <c r="FB90" s="461"/>
      <c r="FC90" s="50">
        <v>143.74999999999909</v>
      </c>
      <c r="FD90" s="50">
        <v>0</v>
      </c>
      <c r="FE90" s="50">
        <v>0</v>
      </c>
      <c r="FF90" s="50">
        <v>305.09999999998763</v>
      </c>
      <c r="FG90" s="461"/>
      <c r="FH90" s="50">
        <v>61.387499999999818</v>
      </c>
      <c r="FI90" s="50">
        <v>0</v>
      </c>
      <c r="FJ90" s="50">
        <v>0</v>
      </c>
      <c r="FK90" s="50">
        <v>356.69999999998618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P90" s="18"/>
      <c r="GQ90" s="9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3379</v>
      </c>
      <c r="B91" s="46">
        <f>SUM(D91:AAE91)</f>
        <v>13726.45000000001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1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1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1"/>
      <c r="S91" s="449">
        <v>0</v>
      </c>
      <c r="T91" s="50">
        <v>0</v>
      </c>
      <c r="U91" s="492">
        <v>0</v>
      </c>
      <c r="V91" s="50">
        <f>'Punten per wedstrijd'!F90</f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/>
      <c r="EE91" s="50"/>
      <c r="EF91" s="50"/>
      <c r="EG91" s="50"/>
      <c r="EH91" s="461"/>
      <c r="EI91" s="50"/>
      <c r="EJ91" s="50"/>
      <c r="EK91" s="50"/>
      <c r="EL91" s="50"/>
      <c r="EM91" s="461"/>
      <c r="EN91" s="50"/>
      <c r="EO91" s="50"/>
      <c r="EP91" s="50"/>
      <c r="EQ91" s="50"/>
      <c r="ER91" s="461"/>
      <c r="ES91" s="50"/>
      <c r="ET91" s="50"/>
      <c r="EU91" s="50"/>
      <c r="EV91" s="50"/>
      <c r="EW91" s="461"/>
      <c r="EX91" s="50"/>
      <c r="EY91" s="50"/>
      <c r="EZ91" s="50"/>
      <c r="FA91" s="50"/>
      <c r="FB91" s="461"/>
      <c r="FC91" s="50"/>
      <c r="FD91" s="50"/>
      <c r="FE91" s="50"/>
      <c r="FF91" s="50"/>
      <c r="FG91" s="461"/>
      <c r="FH91" s="50"/>
      <c r="FI91" s="50"/>
      <c r="FJ91" s="50"/>
      <c r="FK91" s="50"/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P91" s="143"/>
      <c r="GQ91" s="455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755</v>
      </c>
      <c r="B92" s="46">
        <f>SUM(D92:AAE92)</f>
        <v>44540.337499999972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1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f>'Punten per wedstrijd'!F91</f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94.225000000000364</v>
      </c>
      <c r="EE92" s="50">
        <v>266.55000000000041</v>
      </c>
      <c r="EF92" s="50">
        <v>218.62499999999454</v>
      </c>
      <c r="EG92" s="50">
        <v>143.19999999999709</v>
      </c>
      <c r="EH92" s="461"/>
      <c r="EI92" s="50">
        <v>89.450000000000273</v>
      </c>
      <c r="EJ92" s="50">
        <v>128.79999999999745</v>
      </c>
      <c r="EK92" s="50">
        <v>145.57499999999345</v>
      </c>
      <c r="EL92" s="50">
        <v>0</v>
      </c>
      <c r="EM92" s="461"/>
      <c r="EN92" s="50">
        <v>70.249999999999091</v>
      </c>
      <c r="EO92" s="50">
        <v>0</v>
      </c>
      <c r="EP92" s="50">
        <v>0</v>
      </c>
      <c r="EQ92" s="50">
        <v>300.99999999999636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0">
        <v>39.449999999999818</v>
      </c>
      <c r="EY92" s="50">
        <v>0</v>
      </c>
      <c r="EZ92" s="50">
        <v>253.49999999999181</v>
      </c>
      <c r="FA92" s="50">
        <v>155.99999999999636</v>
      </c>
      <c r="FB92" s="461"/>
      <c r="FC92" s="50">
        <v>27.887499999999818</v>
      </c>
      <c r="FD92" s="50">
        <v>0</v>
      </c>
      <c r="FE92" s="50">
        <v>0</v>
      </c>
      <c r="FF92" s="50">
        <v>160.79999999999927</v>
      </c>
      <c r="FG92" s="461"/>
      <c r="FH92" s="50">
        <v>55.112500000001091</v>
      </c>
      <c r="FI92" s="50">
        <v>0</v>
      </c>
      <c r="FJ92" s="50">
        <v>0</v>
      </c>
      <c r="FK92" s="50">
        <v>418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P92" s="18"/>
      <c r="GQ92" s="9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782</v>
      </c>
      <c r="B93" s="46">
        <f>SUM(D93:AAE93)</f>
        <v>45551.450000000194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1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f>'Punten per wedstrijd'!F92</f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45.824999999999363</v>
      </c>
      <c r="EE93" s="50">
        <v>233.35000000000082</v>
      </c>
      <c r="EF93" s="50">
        <v>77.32499999999618</v>
      </c>
      <c r="EG93" s="50">
        <v>161.49999999999818</v>
      </c>
      <c r="EH93" s="461"/>
      <c r="EI93" s="50">
        <v>124.82499999999936</v>
      </c>
      <c r="EJ93" s="50">
        <v>287.70000000000073</v>
      </c>
      <c r="EK93" s="50">
        <v>131.62499999999181</v>
      </c>
      <c r="EL93" s="50">
        <v>0</v>
      </c>
      <c r="EM93" s="461"/>
      <c r="EN93" s="50">
        <v>74.625000000000909</v>
      </c>
      <c r="EO93" s="50">
        <v>0</v>
      </c>
      <c r="EP93" s="50">
        <v>0</v>
      </c>
      <c r="EQ93" s="50">
        <v>119.99999999999818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0">
        <v>77.100000000000364</v>
      </c>
      <c r="EY93" s="50">
        <v>65.999999999999545</v>
      </c>
      <c r="EZ93" s="50">
        <v>155.69999999999618</v>
      </c>
      <c r="FA93" s="50">
        <v>148.49999999999818</v>
      </c>
      <c r="FB93" s="461"/>
      <c r="FC93" s="50">
        <v>82.324999999999818</v>
      </c>
      <c r="FD93" s="50">
        <v>0</v>
      </c>
      <c r="FE93" s="50">
        <v>0</v>
      </c>
      <c r="FF93" s="50">
        <v>124.49999999999818</v>
      </c>
      <c r="FG93" s="461"/>
      <c r="FH93" s="50">
        <v>31.75</v>
      </c>
      <c r="FI93" s="50">
        <v>0</v>
      </c>
      <c r="FJ93" s="50">
        <v>0</v>
      </c>
      <c r="FK93" s="50">
        <v>360.90000000000146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P93" s="18"/>
      <c r="GQ93" s="9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>SUM(D94:AAE94)</f>
        <v>57663.437500000044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f>'Punten per wedstrijd'!F93</f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115.14999999999964</v>
      </c>
      <c r="EE94" s="50">
        <v>237.50000000000023</v>
      </c>
      <c r="EF94" s="50">
        <v>74.400000000003274</v>
      </c>
      <c r="EG94" s="50">
        <v>539.99999999999636</v>
      </c>
      <c r="EH94" s="461"/>
      <c r="EI94" s="50">
        <v>46.949999999997999</v>
      </c>
      <c r="EJ94" s="50">
        <v>63.449999999998909</v>
      </c>
      <c r="EK94" s="50">
        <v>119.69999999999891</v>
      </c>
      <c r="EL94" s="50">
        <v>0</v>
      </c>
      <c r="EM94" s="461"/>
      <c r="EN94" s="50">
        <v>39.749999999998181</v>
      </c>
      <c r="EO94" s="50">
        <v>0</v>
      </c>
      <c r="EP94" s="50">
        <v>0</v>
      </c>
      <c r="EQ94" s="50">
        <v>200.29999999999563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0">
        <v>53.474999999998545</v>
      </c>
      <c r="EY94" s="50">
        <v>17.999999999999545</v>
      </c>
      <c r="EZ94" s="50">
        <v>112.5</v>
      </c>
      <c r="FA94" s="50">
        <v>159.59999999999854</v>
      </c>
      <c r="FB94" s="461"/>
      <c r="FC94" s="50">
        <v>66.324999999999818</v>
      </c>
      <c r="FD94" s="50">
        <v>0</v>
      </c>
      <c r="FE94" s="50">
        <v>0</v>
      </c>
      <c r="FF94" s="50">
        <v>105.29999999999927</v>
      </c>
      <c r="FG94" s="461"/>
      <c r="FH94" s="50">
        <v>41.224999999998545</v>
      </c>
      <c r="FI94" s="50">
        <v>0</v>
      </c>
      <c r="FJ94" s="50">
        <v>0</v>
      </c>
      <c r="FK94" s="50">
        <v>468.20000000000073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P94" s="18"/>
      <c r="GQ94" s="9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>SUM(D95:AAE95)</f>
        <v>58456.339999999916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1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f>'Punten per wedstrijd'!F94</f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64.375000000000909</v>
      </c>
      <c r="EE95" s="50">
        <v>208.90000000000009</v>
      </c>
      <c r="EF95" s="50">
        <v>264.60000000000491</v>
      </c>
      <c r="EG95" s="50">
        <v>572.60000000000946</v>
      </c>
      <c r="EH95" s="461"/>
      <c r="EI95" s="50">
        <v>69.125</v>
      </c>
      <c r="EJ95" s="50">
        <v>176</v>
      </c>
      <c r="EK95" s="50">
        <v>211.34999999999945</v>
      </c>
      <c r="EL95" s="50">
        <v>0</v>
      </c>
      <c r="EM95" s="461"/>
      <c r="EN95" s="50">
        <v>32.625000000001819</v>
      </c>
      <c r="EO95" s="50">
        <v>0</v>
      </c>
      <c r="EP95" s="50">
        <v>0</v>
      </c>
      <c r="EQ95" s="50">
        <v>263.50000000000364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0">
        <v>47.450000000001637</v>
      </c>
      <c r="EY95" s="50">
        <v>0</v>
      </c>
      <c r="EZ95" s="50">
        <v>174.75</v>
      </c>
      <c r="FA95" s="50">
        <v>198.5</v>
      </c>
      <c r="FB95" s="461"/>
      <c r="FC95" s="50">
        <v>87.250000000001819</v>
      </c>
      <c r="FD95" s="50">
        <v>0</v>
      </c>
      <c r="FE95" s="50">
        <v>0</v>
      </c>
      <c r="FF95" s="50">
        <v>335.20000000000437</v>
      </c>
      <c r="FG95" s="461"/>
      <c r="FH95" s="50">
        <v>19.050000000002001</v>
      </c>
      <c r="FI95" s="50">
        <v>0</v>
      </c>
      <c r="FJ95" s="50">
        <v>0</v>
      </c>
      <c r="FK95" s="50">
        <v>679.15000000000509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P95" s="18"/>
      <c r="GQ95" s="9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>SUM(D96:AAE96)</f>
        <v>56414.100000000115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1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f>'Punten per wedstrijd'!F95</f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67.200000000000728</v>
      </c>
      <c r="EE96" s="50">
        <v>89.2000000000005</v>
      </c>
      <c r="EF96" s="50">
        <v>222.97500000000491</v>
      </c>
      <c r="EG96" s="50">
        <v>435.80000000000291</v>
      </c>
      <c r="EH96" s="461"/>
      <c r="EI96" s="50">
        <v>99.900000000000546</v>
      </c>
      <c r="EJ96" s="50">
        <v>158.449999999998</v>
      </c>
      <c r="EK96" s="50">
        <v>226.50000000000273</v>
      </c>
      <c r="EL96" s="50">
        <v>0</v>
      </c>
      <c r="EM96" s="461"/>
      <c r="EN96" s="50">
        <v>38.925000000000182</v>
      </c>
      <c r="EO96" s="50">
        <v>0</v>
      </c>
      <c r="EP96" s="50">
        <v>0</v>
      </c>
      <c r="EQ96" s="50">
        <v>251.10000000000582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0">
        <v>35.700000000001637</v>
      </c>
      <c r="EY96" s="50">
        <v>128.99999999999909</v>
      </c>
      <c r="EZ96" s="50">
        <v>174.37500000000546</v>
      </c>
      <c r="FA96" s="50">
        <v>177.80000000000655</v>
      </c>
      <c r="FB96" s="461"/>
      <c r="FC96" s="50">
        <v>37.475000000001273</v>
      </c>
      <c r="FD96" s="50">
        <v>0</v>
      </c>
      <c r="FE96" s="50">
        <v>0</v>
      </c>
      <c r="FF96" s="50">
        <v>276.00000000000364</v>
      </c>
      <c r="FG96" s="461"/>
      <c r="FH96" s="50">
        <v>29.625000000003638</v>
      </c>
      <c r="FI96" s="50">
        <v>0</v>
      </c>
      <c r="FJ96" s="50">
        <v>0</v>
      </c>
      <c r="FK96" s="50">
        <v>329.80000000000291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P96" s="18"/>
      <c r="GQ96" s="9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1662</v>
      </c>
      <c r="B97" s="46">
        <f>SUM(D97:AAE97)</f>
        <v>57575.075000000019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1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f>'Punten per wedstrijd'!F96</f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0</v>
      </c>
      <c r="EE97" s="50">
        <v>248.05000000000018</v>
      </c>
      <c r="EF97" s="50">
        <v>107.25000000000273</v>
      </c>
      <c r="EG97" s="50">
        <v>474.69999999999709</v>
      </c>
      <c r="EH97" s="461"/>
      <c r="EI97" s="50">
        <v>0</v>
      </c>
      <c r="EJ97" s="50">
        <v>253.949999999998</v>
      </c>
      <c r="EK97" s="50">
        <v>269.62500000000546</v>
      </c>
      <c r="EL97" s="50">
        <v>0</v>
      </c>
      <c r="EM97" s="461"/>
      <c r="EN97" s="50">
        <v>0</v>
      </c>
      <c r="EO97" s="50">
        <v>0</v>
      </c>
      <c r="EP97" s="50">
        <v>0</v>
      </c>
      <c r="EQ97" s="50">
        <v>234.00000000000364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0">
        <v>0</v>
      </c>
      <c r="EY97" s="50">
        <v>129.74999999999955</v>
      </c>
      <c r="EZ97" s="50">
        <v>166.87500000000273</v>
      </c>
      <c r="FA97" s="50">
        <v>231.60000000000582</v>
      </c>
      <c r="FB97" s="461"/>
      <c r="FC97" s="50">
        <v>0</v>
      </c>
      <c r="FD97" s="50">
        <v>0</v>
      </c>
      <c r="FE97" s="50">
        <v>0</v>
      </c>
      <c r="FF97" s="50">
        <v>148.39999999999782</v>
      </c>
      <c r="FG97" s="461"/>
      <c r="FH97" s="50">
        <v>0</v>
      </c>
      <c r="FI97" s="50">
        <v>0</v>
      </c>
      <c r="FJ97" s="50">
        <v>0</v>
      </c>
      <c r="FK97" s="50">
        <v>413.50000000000364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Q97" s="9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2028</v>
      </c>
      <c r="B98" s="46">
        <f>SUM(D98:AAE98)</f>
        <v>31720.099999999966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1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1"/>
      <c r="S98" s="449">
        <v>0</v>
      </c>
      <c r="T98" s="50">
        <v>0</v>
      </c>
      <c r="U98" s="492">
        <v>421.5750000000001</v>
      </c>
      <c r="V98" s="50">
        <f>'Punten per wedstrijd'!F97</f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0</v>
      </c>
      <c r="EG98" s="50">
        <v>226.49999999999818</v>
      </c>
      <c r="EH98" s="461"/>
      <c r="EI98" s="50">
        <v>0</v>
      </c>
      <c r="EJ98" s="50">
        <v>0</v>
      </c>
      <c r="EK98" s="50">
        <v>0</v>
      </c>
      <c r="EL98" s="50">
        <v>0</v>
      </c>
      <c r="EM98" s="461"/>
      <c r="EN98" s="50">
        <v>0</v>
      </c>
      <c r="EO98" s="50">
        <v>0</v>
      </c>
      <c r="EP98" s="50">
        <v>0</v>
      </c>
      <c r="EQ98" s="50">
        <v>279.59999999999854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0">
        <v>0</v>
      </c>
      <c r="EY98" s="50">
        <v>0</v>
      </c>
      <c r="EZ98" s="50">
        <v>0</v>
      </c>
      <c r="FA98" s="50">
        <v>186.19999999999891</v>
      </c>
      <c r="FB98" s="461"/>
      <c r="FC98" s="50">
        <v>0</v>
      </c>
      <c r="FD98" s="50">
        <v>0</v>
      </c>
      <c r="FE98" s="50">
        <v>0</v>
      </c>
      <c r="FF98" s="50">
        <v>107.59999999999854</v>
      </c>
      <c r="FG98" s="461"/>
      <c r="FH98" s="50">
        <v>0</v>
      </c>
      <c r="FI98" s="50">
        <v>0</v>
      </c>
      <c r="FJ98" s="50">
        <v>0</v>
      </c>
      <c r="FK98" s="50">
        <v>308.09999999999854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Q98" s="9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>SUM(D99:AAE99)</f>
        <v>15569.949999999992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1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1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1"/>
      <c r="S99" s="449">
        <v>0</v>
      </c>
      <c r="T99" s="50">
        <v>0</v>
      </c>
      <c r="U99" s="492">
        <v>0</v>
      </c>
      <c r="V99" s="50">
        <f>'Punten per wedstrijd'!F98</f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/>
      <c r="EE99" s="50"/>
      <c r="EF99" s="50"/>
      <c r="EG99" s="50"/>
      <c r="EH99" s="461"/>
      <c r="EI99" s="50"/>
      <c r="EJ99" s="50"/>
      <c r="EK99" s="50"/>
      <c r="EL99" s="50"/>
      <c r="EM99" s="461"/>
      <c r="EN99" s="50"/>
      <c r="EO99" s="50"/>
      <c r="EP99" s="50"/>
      <c r="EQ99" s="50"/>
      <c r="ER99" s="461"/>
      <c r="ES99" s="50"/>
      <c r="ET99" s="50"/>
      <c r="EU99" s="50"/>
      <c r="EV99" s="50"/>
      <c r="EW99" s="461"/>
      <c r="EX99" s="50"/>
      <c r="EY99" s="50"/>
      <c r="EZ99" s="50"/>
      <c r="FA99" s="50"/>
      <c r="FB99" s="461"/>
      <c r="FC99" s="50"/>
      <c r="FD99" s="50"/>
      <c r="FE99" s="50"/>
      <c r="FF99" s="50"/>
      <c r="FG99" s="461"/>
      <c r="FH99" s="50"/>
      <c r="FI99" s="50"/>
      <c r="FJ99" s="50"/>
      <c r="FK99" s="50"/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P99" s="143"/>
      <c r="GQ99" s="455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3391</v>
      </c>
      <c r="B100" s="46">
        <f>SUM(D100:AAE100)</f>
        <v>16108.999999999975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1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1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1"/>
      <c r="S100" s="449">
        <v>0</v>
      </c>
      <c r="T100" s="50">
        <v>0</v>
      </c>
      <c r="U100" s="492">
        <v>0</v>
      </c>
      <c r="V100" s="50">
        <f>'Punten per wedstrijd'!F99</f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/>
      <c r="EE100" s="50"/>
      <c r="EF100" s="50"/>
      <c r="EG100" s="50"/>
      <c r="EH100" s="461"/>
      <c r="EI100" s="50"/>
      <c r="EJ100" s="50"/>
      <c r="EK100" s="50"/>
      <c r="EL100" s="50"/>
      <c r="EM100" s="461"/>
      <c r="EN100" s="50"/>
      <c r="EO100" s="50"/>
      <c r="EP100" s="50"/>
      <c r="EQ100" s="50"/>
      <c r="ER100" s="461"/>
      <c r="ES100" s="50"/>
      <c r="ET100" s="50"/>
      <c r="EU100" s="50"/>
      <c r="EV100" s="50"/>
      <c r="EW100" s="461"/>
      <c r="EX100" s="50"/>
      <c r="EY100" s="50"/>
      <c r="EZ100" s="50"/>
      <c r="FA100" s="50"/>
      <c r="FB100" s="461"/>
      <c r="FC100" s="50"/>
      <c r="FD100" s="50"/>
      <c r="FE100" s="50"/>
      <c r="FF100" s="50"/>
      <c r="FG100" s="461"/>
      <c r="FH100" s="50"/>
      <c r="FI100" s="50"/>
      <c r="FJ100" s="50"/>
      <c r="FK100" s="50"/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P100" s="143"/>
      <c r="GQ100" s="455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1659</v>
      </c>
      <c r="B101" s="46">
        <f>SUM(D101:AAE101)</f>
        <v>50441.712499999929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1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f>'Punten per wedstrijd'!F100</f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0</v>
      </c>
      <c r="EE101" s="50">
        <v>110.64999999999964</v>
      </c>
      <c r="EF101" s="50">
        <v>318.90000000000055</v>
      </c>
      <c r="EG101" s="50">
        <v>388.40000000000146</v>
      </c>
      <c r="EH101" s="461"/>
      <c r="EI101" s="50">
        <v>0</v>
      </c>
      <c r="EJ101" s="50">
        <v>78.099999999999454</v>
      </c>
      <c r="EK101" s="50">
        <v>253.80000000000382</v>
      </c>
      <c r="EL101" s="50">
        <v>0</v>
      </c>
      <c r="EM101" s="461"/>
      <c r="EN101" s="50">
        <v>0</v>
      </c>
      <c r="EO101" s="50">
        <v>0</v>
      </c>
      <c r="EP101" s="50">
        <v>0</v>
      </c>
      <c r="EQ101" s="50">
        <v>205.99999999999272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0">
        <v>0</v>
      </c>
      <c r="EY101" s="50">
        <v>72.749999999999545</v>
      </c>
      <c r="EZ101" s="50">
        <v>135.00000000000273</v>
      </c>
      <c r="FA101" s="50">
        <v>195.49999999998909</v>
      </c>
      <c r="FB101" s="461"/>
      <c r="FC101" s="50">
        <v>0</v>
      </c>
      <c r="FD101" s="50">
        <v>0</v>
      </c>
      <c r="FE101" s="50">
        <v>0</v>
      </c>
      <c r="FF101" s="50">
        <v>256.69999999998981</v>
      </c>
      <c r="FG101" s="461"/>
      <c r="FH101" s="50">
        <v>0</v>
      </c>
      <c r="FI101" s="50">
        <v>0</v>
      </c>
      <c r="FJ101" s="50">
        <v>0</v>
      </c>
      <c r="FK101" s="50">
        <v>375.19999999998981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P101"/>
      <c r="GQ101" s="9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>SUM(D102:AAE102)</f>
        <v>59491.749999999643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f>'Punten per wedstrijd'!F101</f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46.375000000001364</v>
      </c>
      <c r="EE102" s="50">
        <v>256.74999999999955</v>
      </c>
      <c r="EF102" s="50">
        <v>21.524999999997817</v>
      </c>
      <c r="EG102" s="50">
        <v>424.299999999992</v>
      </c>
      <c r="EH102" s="461"/>
      <c r="EI102" s="50">
        <v>78.049999999999272</v>
      </c>
      <c r="EJ102" s="50">
        <v>242.55000000000109</v>
      </c>
      <c r="EK102" s="50">
        <v>74.099999999993997</v>
      </c>
      <c r="EL102" s="50">
        <v>0</v>
      </c>
      <c r="EM102" s="461"/>
      <c r="EN102" s="50">
        <v>61.799999999999272</v>
      </c>
      <c r="EO102" s="50">
        <v>0</v>
      </c>
      <c r="EP102" s="50">
        <v>0</v>
      </c>
      <c r="EQ102" s="50">
        <v>331.09999999999127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0">
        <v>51.449999999999818</v>
      </c>
      <c r="EY102" s="50">
        <v>0</v>
      </c>
      <c r="EZ102" s="50">
        <v>142.12499999999454</v>
      </c>
      <c r="FA102" s="50">
        <v>228.49999999998545</v>
      </c>
      <c r="FB102" s="461"/>
      <c r="FC102" s="50">
        <v>40.199999999999818</v>
      </c>
      <c r="FD102" s="50">
        <v>0</v>
      </c>
      <c r="FE102" s="50">
        <v>0</v>
      </c>
      <c r="FF102" s="50">
        <v>207.09999999998763</v>
      </c>
      <c r="FG102" s="461"/>
      <c r="FH102" s="50">
        <v>30.074999999998909</v>
      </c>
      <c r="FI102" s="50">
        <v>0</v>
      </c>
      <c r="FJ102" s="50">
        <v>0</v>
      </c>
      <c r="FK102" s="50">
        <v>452.19999999998254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P102" s="18"/>
      <c r="GQ102" s="9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753</v>
      </c>
      <c r="B103" s="46">
        <f>SUM(D103:AAE103)</f>
        <v>55773.212500000052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1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f>'Punten per wedstrijd'!F102</f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47.724999999999454</v>
      </c>
      <c r="EE103" s="50">
        <v>121.15000000000055</v>
      </c>
      <c r="EF103" s="50">
        <v>82.574999999998909</v>
      </c>
      <c r="EG103" s="50">
        <v>394.79999999999563</v>
      </c>
      <c r="EH103" s="461"/>
      <c r="EI103" s="50">
        <v>115.17499999999882</v>
      </c>
      <c r="EJ103" s="50">
        <v>38.150000000001455</v>
      </c>
      <c r="EK103" s="50">
        <v>69.075000000001637</v>
      </c>
      <c r="EL103" s="50">
        <v>0</v>
      </c>
      <c r="EM103" s="461"/>
      <c r="EN103" s="50">
        <v>45.549999999998363</v>
      </c>
      <c r="EO103" s="50">
        <v>0</v>
      </c>
      <c r="EP103" s="50">
        <v>0</v>
      </c>
      <c r="EQ103" s="50">
        <v>351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0">
        <v>114.09999999999854</v>
      </c>
      <c r="EY103" s="50">
        <v>117.00000000000045</v>
      </c>
      <c r="EZ103" s="50">
        <v>105.00000000000273</v>
      </c>
      <c r="FA103" s="50">
        <v>253.69999999999709</v>
      </c>
      <c r="FB103" s="461"/>
      <c r="FC103" s="50">
        <v>115.49999999999727</v>
      </c>
      <c r="FD103" s="50">
        <v>0</v>
      </c>
      <c r="FE103" s="50">
        <v>0</v>
      </c>
      <c r="FF103" s="50">
        <v>360.99999999999636</v>
      </c>
      <c r="FG103" s="461"/>
      <c r="FH103" s="50">
        <v>21.649999999997817</v>
      </c>
      <c r="FI103" s="50">
        <v>0</v>
      </c>
      <c r="FJ103" s="50">
        <v>0</v>
      </c>
      <c r="FK103" s="50">
        <v>397.19999999999709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P103" s="18"/>
      <c r="GQ103" s="9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3362</v>
      </c>
      <c r="B104" s="46">
        <f>SUM(D104:AAE104)</f>
        <v>10462.099999999975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1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1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1"/>
      <c r="S104" s="449">
        <v>0</v>
      </c>
      <c r="T104" s="50">
        <v>0</v>
      </c>
      <c r="U104" s="492">
        <v>0</v>
      </c>
      <c r="V104" s="50">
        <f>'Punten per wedstrijd'!F103</f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/>
      <c r="EE104" s="50"/>
      <c r="EF104" s="50"/>
      <c r="EG104" s="50"/>
      <c r="EH104" s="461"/>
      <c r="EI104" s="50"/>
      <c r="EJ104" s="50"/>
      <c r="EK104" s="50"/>
      <c r="EL104" s="50"/>
      <c r="EM104" s="461"/>
      <c r="EN104" s="50"/>
      <c r="EO104" s="50"/>
      <c r="EP104" s="50"/>
      <c r="EQ104" s="50"/>
      <c r="ER104" s="461"/>
      <c r="ES104" s="50"/>
      <c r="ET104" s="50"/>
      <c r="EU104" s="50"/>
      <c r="EV104" s="50"/>
      <c r="EW104" s="461"/>
      <c r="EX104" s="50"/>
      <c r="EY104" s="50"/>
      <c r="EZ104" s="50"/>
      <c r="FA104" s="50"/>
      <c r="FB104" s="461"/>
      <c r="FC104" s="50"/>
      <c r="FD104" s="50"/>
      <c r="FE104" s="50"/>
      <c r="FF104" s="50"/>
      <c r="FG104" s="461"/>
      <c r="FH104" s="50"/>
      <c r="FI104" s="50"/>
      <c r="FJ104" s="50"/>
      <c r="FK104" s="50"/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1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P104" s="18"/>
      <c r="GQ104" s="9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2006</v>
      </c>
      <c r="B105" s="46">
        <f>SUM(D105:AAE105)</f>
        <v>50566.325000000033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1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f>'Punten per wedstrijd'!F104</f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0</v>
      </c>
      <c r="EF105" s="50">
        <v>22.875000000005457</v>
      </c>
      <c r="EG105" s="50">
        <v>312.40000000000873</v>
      </c>
      <c r="EH105" s="461"/>
      <c r="EI105" s="50">
        <v>0</v>
      </c>
      <c r="EJ105" s="50">
        <v>0</v>
      </c>
      <c r="EK105" s="50">
        <v>132.60000000000218</v>
      </c>
      <c r="EL105" s="50">
        <v>0</v>
      </c>
      <c r="EM105" s="461"/>
      <c r="EN105" s="50">
        <v>0</v>
      </c>
      <c r="EO105" s="50">
        <v>0</v>
      </c>
      <c r="EP105" s="50">
        <v>0</v>
      </c>
      <c r="EQ105" s="50">
        <v>247.60000000000946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0">
        <v>0</v>
      </c>
      <c r="EY105" s="50">
        <v>0</v>
      </c>
      <c r="EZ105" s="50">
        <v>138.07500000000709</v>
      </c>
      <c r="FA105" s="50">
        <v>167.700000000008</v>
      </c>
      <c r="FB105" s="461"/>
      <c r="FC105" s="50">
        <v>0</v>
      </c>
      <c r="FD105" s="50">
        <v>0</v>
      </c>
      <c r="FE105" s="50">
        <v>0</v>
      </c>
      <c r="FF105" s="50">
        <v>250.00000000000364</v>
      </c>
      <c r="FG105" s="461"/>
      <c r="FH105" s="50">
        <v>0</v>
      </c>
      <c r="FI105" s="50">
        <v>0</v>
      </c>
      <c r="FJ105" s="50">
        <v>0</v>
      </c>
      <c r="FK105" s="50">
        <v>446.89999999999782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Q105" s="9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461"/>
      <c r="FW106" s="50"/>
      <c r="FX106" s="50"/>
      <c r="FY106" s="50"/>
      <c r="FZ106" s="50"/>
      <c r="GA106" s="461"/>
      <c r="GB106" s="50"/>
      <c r="GC106" s="50"/>
      <c r="GD106" s="50"/>
      <c r="GE106" s="50"/>
      <c r="GF106" s="461"/>
      <c r="GG106" s="50"/>
      <c r="GH106" s="50"/>
      <c r="GI106" s="50"/>
      <c r="GJ106" s="50"/>
      <c r="GK106" s="461"/>
      <c r="GQ106" s="9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0">SUM(D107:AAE107)</f>
        <v>29696.862500000196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60.199999999998909</v>
      </c>
      <c r="EE107" s="50">
        <v>96.700000000000045</v>
      </c>
      <c r="EF107" s="50">
        <v>52.5</v>
      </c>
      <c r="EG107" s="50">
        <v>96.69999999999709</v>
      </c>
      <c r="EH107" s="461"/>
      <c r="EI107" s="50">
        <v>44.699999999998909</v>
      </c>
      <c r="EJ107" s="50">
        <v>83.400000000000546</v>
      </c>
      <c r="EK107" s="50">
        <v>134.775000000006</v>
      </c>
      <c r="EL107" s="50">
        <v>0</v>
      </c>
      <c r="EM107" s="461"/>
      <c r="EN107" s="50">
        <v>55.999999999999091</v>
      </c>
      <c r="EO107" s="50">
        <v>0</v>
      </c>
      <c r="EP107" s="50">
        <v>0</v>
      </c>
      <c r="EQ107" s="50">
        <v>337.69999999999345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0">
        <v>36.649999999999636</v>
      </c>
      <c r="EY107" s="50">
        <v>54.800000000000182</v>
      </c>
      <c r="EZ107" s="50">
        <v>136.72500000000218</v>
      </c>
      <c r="FA107" s="50">
        <v>207.89999999999418</v>
      </c>
      <c r="FB107" s="461"/>
      <c r="FC107" s="50">
        <v>134.625</v>
      </c>
      <c r="FD107" s="50">
        <v>0</v>
      </c>
      <c r="FE107" s="50">
        <v>0</v>
      </c>
      <c r="FF107" s="50">
        <v>132.99999999999636</v>
      </c>
      <c r="FG107" s="461"/>
      <c r="FH107" s="50">
        <v>60.274999999999636</v>
      </c>
      <c r="FI107" s="50">
        <v>0</v>
      </c>
      <c r="FJ107" s="50">
        <v>0</v>
      </c>
      <c r="FK107" s="50">
        <v>317.5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P107" s="18"/>
      <c r="GQ107" s="9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2007</v>
      </c>
      <c r="B108" s="46">
        <f t="shared" si="0"/>
        <v>29323.149999999961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0</v>
      </c>
      <c r="EF108" s="50">
        <v>67.575000000004366</v>
      </c>
      <c r="EG108" s="50">
        <v>204.49999999999636</v>
      </c>
      <c r="EH108" s="461"/>
      <c r="EI108" s="50">
        <v>0</v>
      </c>
      <c r="EJ108" s="50">
        <v>0</v>
      </c>
      <c r="EK108" s="50">
        <v>301.20000000000437</v>
      </c>
      <c r="EL108" s="50">
        <v>0</v>
      </c>
      <c r="EM108" s="461"/>
      <c r="EN108" s="50">
        <v>0</v>
      </c>
      <c r="EO108" s="50">
        <v>0</v>
      </c>
      <c r="EP108" s="50">
        <v>0</v>
      </c>
      <c r="EQ108" s="50">
        <v>235.70000000000073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0">
        <v>0</v>
      </c>
      <c r="EY108" s="50">
        <v>0</v>
      </c>
      <c r="EZ108" s="50">
        <v>206.02500000000873</v>
      </c>
      <c r="FA108" s="50">
        <v>144.00000000000364</v>
      </c>
      <c r="FB108" s="461"/>
      <c r="FC108" s="50">
        <v>0</v>
      </c>
      <c r="FD108" s="50">
        <v>0</v>
      </c>
      <c r="FE108" s="50">
        <v>0</v>
      </c>
      <c r="FF108" s="50">
        <v>161.79999999999927</v>
      </c>
      <c r="FG108" s="461"/>
      <c r="FH108" s="50">
        <v>0</v>
      </c>
      <c r="FI108" s="50">
        <v>0</v>
      </c>
      <c r="FJ108" s="50">
        <v>0</v>
      </c>
      <c r="FK108" s="50">
        <v>415.5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Q108" s="9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769</v>
      </c>
      <c r="B109" s="46">
        <f t="shared" si="0"/>
        <v>6050.7375000000166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107.12500000000068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18.125000000001819</v>
      </c>
      <c r="EE109" s="50">
        <v>170.55000000000018</v>
      </c>
      <c r="EF109" s="50">
        <v>0</v>
      </c>
      <c r="EG109" s="50">
        <v>0</v>
      </c>
      <c r="EH109" s="461"/>
      <c r="EI109" s="50">
        <v>69.900000000002365</v>
      </c>
      <c r="EJ109" s="50">
        <v>120.99999999999818</v>
      </c>
      <c r="EK109" s="50">
        <v>0</v>
      </c>
      <c r="EL109" s="50">
        <v>0</v>
      </c>
      <c r="EM109" s="461"/>
      <c r="EN109" s="50">
        <v>109.72500000000218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0">
        <v>52.400000000001455</v>
      </c>
      <c r="EY109" s="50">
        <v>0</v>
      </c>
      <c r="EZ109" s="50">
        <v>0</v>
      </c>
      <c r="FA109" s="50">
        <v>0</v>
      </c>
      <c r="FB109" s="461"/>
      <c r="FC109" s="50">
        <v>119.32500000000255</v>
      </c>
      <c r="FD109" s="50">
        <v>0</v>
      </c>
      <c r="FE109" s="50">
        <v>0</v>
      </c>
      <c r="FF109" s="50">
        <v>0</v>
      </c>
      <c r="FG109" s="461"/>
      <c r="FH109" s="50">
        <v>21.400000000001455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P109" s="18"/>
      <c r="GQ109" s="9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0"/>
        <v>5532.4000000000024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29.224999999999909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66.724999999999909</v>
      </c>
      <c r="EE110" s="50">
        <v>172.19999999999982</v>
      </c>
      <c r="EF110" s="50">
        <v>238.875</v>
      </c>
      <c r="EG110" s="50">
        <v>0</v>
      </c>
      <c r="EH110" s="461"/>
      <c r="EI110" s="50">
        <v>27.674999999999727</v>
      </c>
      <c r="EJ110" s="50">
        <v>138.30000000000109</v>
      </c>
      <c r="EK110" s="50">
        <v>0</v>
      </c>
      <c r="EL110" s="50">
        <v>0</v>
      </c>
      <c r="EM110" s="461"/>
      <c r="EN110" s="50">
        <v>85.75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0">
        <v>33.5</v>
      </c>
      <c r="EY110" s="50">
        <v>72</v>
      </c>
      <c r="EZ110" s="50">
        <v>0</v>
      </c>
      <c r="FA110" s="50">
        <v>0</v>
      </c>
      <c r="FB110" s="461"/>
      <c r="FC110" s="50">
        <v>147.125</v>
      </c>
      <c r="FD110" s="50">
        <v>0</v>
      </c>
      <c r="FE110" s="50">
        <v>0</v>
      </c>
      <c r="FF110" s="50">
        <v>0</v>
      </c>
      <c r="FG110" s="461"/>
      <c r="FH110" s="50">
        <v>96.700000000000273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P110" s="18"/>
      <c r="GQ110" s="9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0"/>
        <v>19102.012500000004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54.825000000000045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67.250000000002728</v>
      </c>
      <c r="EE111" s="50">
        <v>179.45000000000005</v>
      </c>
      <c r="EF111" s="50">
        <v>56.549999999998363</v>
      </c>
      <c r="EG111" s="50">
        <v>0</v>
      </c>
      <c r="EH111" s="461"/>
      <c r="EI111" s="50">
        <v>73.275000000002365</v>
      </c>
      <c r="EJ111" s="50">
        <v>200.25000000000091</v>
      </c>
      <c r="EK111" s="50">
        <v>202.64999999999782</v>
      </c>
      <c r="EL111" s="50">
        <v>0</v>
      </c>
      <c r="EM111" s="461"/>
      <c r="EN111" s="50">
        <v>105.15000000000236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0">
        <v>38.075000000002497</v>
      </c>
      <c r="EY111" s="50">
        <v>0.75000000000045475</v>
      </c>
      <c r="EZ111" s="50">
        <v>138.82499999999618</v>
      </c>
      <c r="FA111" s="50">
        <v>0</v>
      </c>
      <c r="FB111" s="461"/>
      <c r="FC111" s="50">
        <v>108.62500000000364</v>
      </c>
      <c r="FD111" s="50">
        <v>0</v>
      </c>
      <c r="FE111" s="50">
        <v>0</v>
      </c>
      <c r="FF111" s="50">
        <v>0</v>
      </c>
      <c r="FG111" s="461"/>
      <c r="FH111" s="50">
        <v>61.400000000003274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P111" s="18"/>
      <c r="GQ111" s="9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2002</v>
      </c>
      <c r="B112" s="46">
        <f t="shared" si="0"/>
        <v>11605.32499999989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0</v>
      </c>
      <c r="EF112" s="50">
        <v>294.22499999999945</v>
      </c>
      <c r="EG112" s="50">
        <v>0</v>
      </c>
      <c r="EH112" s="461"/>
      <c r="EI112" s="50">
        <v>0</v>
      </c>
      <c r="EJ112" s="50">
        <v>0</v>
      </c>
      <c r="EK112" s="50">
        <v>439.57500000000164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0">
        <v>0</v>
      </c>
      <c r="EY112" s="50">
        <v>0</v>
      </c>
      <c r="EZ112" s="50">
        <v>147.00000000000273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Q112" s="9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744</v>
      </c>
      <c r="B113" s="46">
        <f t="shared" si="0"/>
        <v>6638.6875000000027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62.937499999999318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110.94999999999982</v>
      </c>
      <c r="EE113" s="50">
        <v>154.44999999999936</v>
      </c>
      <c r="EF113" s="50">
        <v>0</v>
      </c>
      <c r="EG113" s="50">
        <v>0</v>
      </c>
      <c r="EH113" s="461"/>
      <c r="EI113" s="50">
        <v>70.925000000001091</v>
      </c>
      <c r="EJ113" s="50">
        <v>211.04999999999927</v>
      </c>
      <c r="EK113" s="50">
        <v>0</v>
      </c>
      <c r="EL113" s="50">
        <v>0</v>
      </c>
      <c r="EM113" s="461"/>
      <c r="EN113" s="50">
        <v>126.08750000000236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0">
        <v>60.200000000001637</v>
      </c>
      <c r="EY113" s="50">
        <v>33.749999999998636</v>
      </c>
      <c r="EZ113" s="50">
        <v>0</v>
      </c>
      <c r="FA113" s="50">
        <v>0</v>
      </c>
      <c r="FB113" s="461"/>
      <c r="FC113" s="50">
        <v>113.30000000000109</v>
      </c>
      <c r="FD113" s="50">
        <v>0</v>
      </c>
      <c r="FE113" s="50">
        <v>0</v>
      </c>
      <c r="FF113" s="50">
        <v>0</v>
      </c>
      <c r="FG113" s="461"/>
      <c r="FH113" s="50">
        <v>7.9125000000012733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P113" s="18"/>
      <c r="GQ113" s="9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774</v>
      </c>
      <c r="B114" s="46">
        <f t="shared" si="0"/>
        <v>1584.07499999999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100.03749999999991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72.099999999999</v>
      </c>
      <c r="EE114" s="50">
        <v>0</v>
      </c>
      <c r="EF114" s="50">
        <v>0</v>
      </c>
      <c r="EG114" s="50">
        <v>0</v>
      </c>
      <c r="EH114" s="461"/>
      <c r="EI114" s="50">
        <v>105.62499999999909</v>
      </c>
      <c r="EJ114" s="50">
        <v>0</v>
      </c>
      <c r="EK114" s="50">
        <v>0</v>
      </c>
      <c r="EL114" s="50">
        <v>0</v>
      </c>
      <c r="EM114" s="461"/>
      <c r="EN114" s="50">
        <v>66.774999999999636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0">
        <v>47.112499999999272</v>
      </c>
      <c r="EY114" s="50">
        <v>0</v>
      </c>
      <c r="EZ114" s="50">
        <v>0</v>
      </c>
      <c r="FA114" s="50">
        <v>0</v>
      </c>
      <c r="FB114" s="461"/>
      <c r="FC114" s="50">
        <v>123.63749999999891</v>
      </c>
      <c r="FD114" s="50">
        <v>0</v>
      </c>
      <c r="FE114" s="50">
        <v>0</v>
      </c>
      <c r="FF114" s="50">
        <v>0</v>
      </c>
      <c r="FG114" s="461"/>
      <c r="FH114" s="50">
        <v>58.599999999999454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P114" s="18"/>
      <c r="GQ114" s="9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0"/>
        <v>18046.987499999923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92.574999999999818</v>
      </c>
      <c r="EE115" s="50">
        <v>287.19999999999982</v>
      </c>
      <c r="EF115" s="50">
        <v>198.07500000000164</v>
      </c>
      <c r="EG115" s="50">
        <v>0</v>
      </c>
      <c r="EH115" s="461"/>
      <c r="EI115" s="50">
        <v>64.125000000002728</v>
      </c>
      <c r="EJ115" s="50">
        <v>104.95000000000073</v>
      </c>
      <c r="EK115" s="50">
        <v>52.125000000002728</v>
      </c>
      <c r="EL115" s="50">
        <v>0</v>
      </c>
      <c r="EM115" s="461"/>
      <c r="EN115" s="50">
        <v>111.85000000000218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0">
        <v>24.975000000002183</v>
      </c>
      <c r="EY115" s="50">
        <v>0</v>
      </c>
      <c r="EZ115" s="50">
        <v>90.000000000002728</v>
      </c>
      <c r="FA115" s="50">
        <v>0</v>
      </c>
      <c r="FB115" s="461"/>
      <c r="FC115" s="50">
        <v>40.200000000000728</v>
      </c>
      <c r="FD115" s="50">
        <v>0</v>
      </c>
      <c r="FE115" s="50">
        <v>0</v>
      </c>
      <c r="FF115" s="50">
        <v>0</v>
      </c>
      <c r="FG115" s="461"/>
      <c r="FH115" s="50">
        <v>32.325000000000728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P115" s="18"/>
      <c r="GQ115" s="9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1641</v>
      </c>
      <c r="B116" s="46">
        <f t="shared" si="0"/>
        <v>4874.724999999954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0</v>
      </c>
      <c r="EE116" s="50">
        <v>191.85000000000059</v>
      </c>
      <c r="EF116" s="50">
        <v>0</v>
      </c>
      <c r="EG116" s="50">
        <v>0</v>
      </c>
      <c r="EH116" s="461"/>
      <c r="EI116" s="50">
        <v>0</v>
      </c>
      <c r="EJ116" s="50">
        <v>286.39999999999873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0">
        <v>0</v>
      </c>
      <c r="EY116" s="50">
        <v>0</v>
      </c>
      <c r="EZ116" s="50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Q116" s="9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1645</v>
      </c>
      <c r="B117" s="46">
        <f t="shared" si="0"/>
        <v>16878.799999999894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0</v>
      </c>
      <c r="EE117" s="50">
        <v>52.149999999999864</v>
      </c>
      <c r="EF117" s="50">
        <v>207.22500000000218</v>
      </c>
      <c r="EG117" s="50">
        <v>0</v>
      </c>
      <c r="EH117" s="461"/>
      <c r="EI117" s="50">
        <v>0</v>
      </c>
      <c r="EJ117" s="50">
        <v>58.399999999999636</v>
      </c>
      <c r="EK117" s="50">
        <v>284.09999999999673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0">
        <v>0</v>
      </c>
      <c r="EY117" s="50">
        <v>66</v>
      </c>
      <c r="EZ117" s="50">
        <v>201.15000000000055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Q117" s="9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784</v>
      </c>
      <c r="B118" s="46">
        <f t="shared" si="0"/>
        <v>1008.5249999999974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35.375000000000227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18.074999999999363</v>
      </c>
      <c r="EE118" s="50">
        <v>0</v>
      </c>
      <c r="EF118" s="50">
        <v>0</v>
      </c>
      <c r="EG118" s="50">
        <v>0</v>
      </c>
      <c r="EH118" s="461"/>
      <c r="EI118" s="50">
        <v>125.87499999999909</v>
      </c>
      <c r="EJ118" s="50">
        <v>0</v>
      </c>
      <c r="EK118" s="50">
        <v>0</v>
      </c>
      <c r="EL118" s="50">
        <v>0</v>
      </c>
      <c r="EM118" s="461"/>
      <c r="EN118" s="50">
        <v>40.624999999999091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0">
        <v>59.974999999999909</v>
      </c>
      <c r="EY118" s="50">
        <v>0</v>
      </c>
      <c r="EZ118" s="50">
        <v>0</v>
      </c>
      <c r="FA118" s="50">
        <v>0</v>
      </c>
      <c r="FB118" s="461"/>
      <c r="FC118" s="50">
        <v>131.25</v>
      </c>
      <c r="FD118" s="50">
        <v>0</v>
      </c>
      <c r="FE118" s="50">
        <v>0</v>
      </c>
      <c r="FF118" s="50">
        <v>0</v>
      </c>
      <c r="FG118" s="461"/>
      <c r="FH118" s="50">
        <v>94.175000000000182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P118" s="18"/>
      <c r="GQ118" s="9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1661</v>
      </c>
      <c r="B119" s="46">
        <f t="shared" si="0"/>
        <v>41389.849999999991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0</v>
      </c>
      <c r="EE119" s="50">
        <v>277.25</v>
      </c>
      <c r="EF119" s="50">
        <v>282.97499999999673</v>
      </c>
      <c r="EG119" s="50">
        <v>550.10000000000582</v>
      </c>
      <c r="EH119" s="461"/>
      <c r="EI119" s="50">
        <v>0</v>
      </c>
      <c r="EJ119" s="50">
        <v>286.05000000000018</v>
      </c>
      <c r="EK119" s="50">
        <v>311.69999999999891</v>
      </c>
      <c r="EL119" s="50">
        <v>0</v>
      </c>
      <c r="EM119" s="461"/>
      <c r="EN119" s="50">
        <v>0</v>
      </c>
      <c r="EO119" s="50">
        <v>0</v>
      </c>
      <c r="EP119" s="50">
        <v>0</v>
      </c>
      <c r="EQ119" s="50">
        <v>419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0">
        <v>0</v>
      </c>
      <c r="EY119" s="50">
        <v>113.24999999999909</v>
      </c>
      <c r="EZ119" s="50">
        <v>108.59999999999673</v>
      </c>
      <c r="FA119" s="50">
        <v>156.00000000000364</v>
      </c>
      <c r="FB119" s="461"/>
      <c r="FC119" s="50">
        <v>0</v>
      </c>
      <c r="FD119" s="50">
        <v>0</v>
      </c>
      <c r="FE119" s="50">
        <v>0</v>
      </c>
      <c r="FF119" s="50">
        <v>117.40000000000873</v>
      </c>
      <c r="FG119" s="461"/>
      <c r="FH119" s="50">
        <v>0</v>
      </c>
      <c r="FI119" s="50">
        <v>0</v>
      </c>
      <c r="FJ119" s="50">
        <v>0</v>
      </c>
      <c r="FK119" s="50">
        <v>374.700000000008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Q119" s="9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1651</v>
      </c>
      <c r="B120" s="46">
        <f t="shared" si="0"/>
        <v>4211.5375000000058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0</v>
      </c>
      <c r="EE120" s="50">
        <v>189.79999999999973</v>
      </c>
      <c r="EF120" s="50">
        <v>0</v>
      </c>
      <c r="EG120" s="50">
        <v>0</v>
      </c>
      <c r="EH120" s="461"/>
      <c r="EI120" s="50">
        <v>0</v>
      </c>
      <c r="EJ120" s="50">
        <v>69.299999999999272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0">
        <v>0</v>
      </c>
      <c r="EY120" s="50">
        <v>0.6500000000005457</v>
      </c>
      <c r="EZ120" s="50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Q120" s="9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2026</v>
      </c>
      <c r="B121" s="46">
        <f t="shared" si="0"/>
        <v>16660.3499999999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0</v>
      </c>
      <c r="EG121" s="50">
        <v>12.499999999992724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0</v>
      </c>
      <c r="EQ121" s="50">
        <v>129.99999999998909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0">
        <v>0</v>
      </c>
      <c r="EY121" s="50">
        <v>0</v>
      </c>
      <c r="EZ121" s="50">
        <v>0</v>
      </c>
      <c r="FA121" s="50">
        <v>155.99999999998909</v>
      </c>
      <c r="FB121" s="461"/>
      <c r="FC121" s="50">
        <v>0</v>
      </c>
      <c r="FD121" s="50">
        <v>0</v>
      </c>
      <c r="FE121" s="50">
        <v>0</v>
      </c>
      <c r="FF121" s="50">
        <v>100.79999999998836</v>
      </c>
      <c r="FG121" s="461"/>
      <c r="FH121" s="50">
        <v>0</v>
      </c>
      <c r="FI121" s="50">
        <v>0</v>
      </c>
      <c r="FJ121" s="50">
        <v>0</v>
      </c>
      <c r="FK121" s="50">
        <v>327.99999999998909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Q121" s="9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1650</v>
      </c>
      <c r="B122" s="46">
        <f t="shared" si="0"/>
        <v>4274.2500000000091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0</v>
      </c>
      <c r="EE122" s="50">
        <v>140.04999999999995</v>
      </c>
      <c r="EF122" s="50">
        <v>0</v>
      </c>
      <c r="EG122" s="50">
        <v>0</v>
      </c>
      <c r="EH122" s="461"/>
      <c r="EI122" s="50">
        <v>0</v>
      </c>
      <c r="EJ122" s="50">
        <v>134.90000000000055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0">
        <v>0</v>
      </c>
      <c r="EY122" s="50">
        <v>16.500000000000455</v>
      </c>
      <c r="EZ122" s="50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Q122" s="9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0"/>
        <v>10203.299999999963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0</v>
      </c>
      <c r="EF123" s="50">
        <v>131.54999999999973</v>
      </c>
      <c r="EG123" s="50">
        <v>0</v>
      </c>
      <c r="EH123" s="461"/>
      <c r="EI123" s="50">
        <v>0</v>
      </c>
      <c r="EJ123" s="50">
        <v>0</v>
      </c>
      <c r="EK123" s="50">
        <v>237.97499999999945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0">
        <v>0</v>
      </c>
      <c r="EY123" s="50">
        <v>0</v>
      </c>
      <c r="EZ123" s="50">
        <v>234.74999999999864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P123" s="18"/>
      <c r="GQ123" s="9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1648</v>
      </c>
      <c r="B124" s="46">
        <f t="shared" si="0"/>
        <v>3709.925000000042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0</v>
      </c>
      <c r="EE124" s="50">
        <v>34.200000000000045</v>
      </c>
      <c r="EF124" s="50">
        <v>0</v>
      </c>
      <c r="EG124" s="50">
        <v>0</v>
      </c>
      <c r="EH124" s="461"/>
      <c r="EI124" s="50">
        <v>0</v>
      </c>
      <c r="EJ124" s="50">
        <v>125.95000000000164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0">
        <v>0</v>
      </c>
      <c r="EY124" s="50">
        <v>71.5</v>
      </c>
      <c r="EZ124" s="50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Q124" s="9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0"/>
        <v>6021.4249999999756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33.624999999999773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30.299999999999727</v>
      </c>
      <c r="EE125" s="50">
        <v>46.850000000000136</v>
      </c>
      <c r="EF125" s="50">
        <v>0</v>
      </c>
      <c r="EG125" s="50">
        <v>0</v>
      </c>
      <c r="EH125" s="461"/>
      <c r="EI125" s="50">
        <v>95.949999999999818</v>
      </c>
      <c r="EJ125" s="50">
        <v>183.09999999999945</v>
      </c>
      <c r="EK125" s="50">
        <v>0</v>
      </c>
      <c r="EL125" s="50">
        <v>0</v>
      </c>
      <c r="EM125" s="461"/>
      <c r="EN125" s="50">
        <v>27.499999999999091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0">
        <v>25.949999999999818</v>
      </c>
      <c r="EY125" s="50">
        <v>32.499999999999091</v>
      </c>
      <c r="EZ125" s="50">
        <v>0</v>
      </c>
      <c r="FA125" s="50">
        <v>0</v>
      </c>
      <c r="FB125" s="461"/>
      <c r="FC125" s="50">
        <v>84.875000000000909</v>
      </c>
      <c r="FD125" s="50">
        <v>0</v>
      </c>
      <c r="FE125" s="50">
        <v>0</v>
      </c>
      <c r="FF125" s="50">
        <v>0</v>
      </c>
      <c r="FG125" s="461"/>
      <c r="FH125" s="50">
        <v>82.725000000000364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P125" s="18"/>
      <c r="GQ125" s="9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2027</v>
      </c>
      <c r="B126" s="46">
        <f t="shared" si="0"/>
        <v>16866.962500000005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0</v>
      </c>
      <c r="EG126" s="50">
        <v>316.10000000000599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0</v>
      </c>
      <c r="EQ126" s="50">
        <v>55.200000000004366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0">
        <v>0</v>
      </c>
      <c r="EY126" s="50">
        <v>0</v>
      </c>
      <c r="EZ126" s="50">
        <v>0</v>
      </c>
      <c r="FA126" s="50">
        <v>15.400000000005093</v>
      </c>
      <c r="FB126" s="461"/>
      <c r="FC126" s="50">
        <v>0</v>
      </c>
      <c r="FD126" s="50">
        <v>0</v>
      </c>
      <c r="FE126" s="50">
        <v>0</v>
      </c>
      <c r="FF126" s="50">
        <v>43.099999999998545</v>
      </c>
      <c r="FG126" s="461"/>
      <c r="FH126" s="50">
        <v>0</v>
      </c>
      <c r="FI126" s="50">
        <v>0</v>
      </c>
      <c r="FJ126" s="50">
        <v>0</v>
      </c>
      <c r="FK126" s="50">
        <v>217.09999999999854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Q126" s="9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1676</v>
      </c>
      <c r="B127" s="46">
        <f t="shared" si="0"/>
        <v>4168.2000000000207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0</v>
      </c>
      <c r="EE127" s="50">
        <v>192.74999999999977</v>
      </c>
      <c r="EF127" s="50">
        <v>0</v>
      </c>
      <c r="EG127" s="50">
        <v>0</v>
      </c>
      <c r="EH127" s="461"/>
      <c r="EI127" s="50">
        <v>0</v>
      </c>
      <c r="EJ127" s="50">
        <v>119.50000000000091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0">
        <v>0</v>
      </c>
      <c r="EY127" s="50">
        <v>0.75000000000045475</v>
      </c>
      <c r="EZ127" s="50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Q127" s="9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0"/>
        <v>5597.2000000000044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40.625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27.800000000001091</v>
      </c>
      <c r="EE128" s="50">
        <v>109.25</v>
      </c>
      <c r="EF128" s="50">
        <v>0</v>
      </c>
      <c r="EG128" s="50">
        <v>0</v>
      </c>
      <c r="EH128" s="461"/>
      <c r="EI128" s="50">
        <v>20.800000000000637</v>
      </c>
      <c r="EJ128" s="50">
        <v>245.05000000000018</v>
      </c>
      <c r="EK128" s="50">
        <v>0</v>
      </c>
      <c r="EL128" s="50">
        <v>0</v>
      </c>
      <c r="EM128" s="461"/>
      <c r="EN128" s="50">
        <v>66.875000000000455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0">
        <v>18.300000000000637</v>
      </c>
      <c r="EY128" s="50">
        <v>0</v>
      </c>
      <c r="EZ128" s="50">
        <v>0</v>
      </c>
      <c r="FA128" s="50">
        <v>0</v>
      </c>
      <c r="FB128" s="461"/>
      <c r="FC128" s="50">
        <v>49.875000000000909</v>
      </c>
      <c r="FD128" s="50">
        <v>0</v>
      </c>
      <c r="FE128" s="50">
        <v>0</v>
      </c>
      <c r="FF128" s="50">
        <v>0</v>
      </c>
      <c r="FG128" s="461"/>
      <c r="FH128" s="50">
        <v>31.400000000001455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P128" s="18"/>
      <c r="GQ128" s="9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0"/>
        <v>35549.875000000116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74.75</v>
      </c>
      <c r="EE129" s="50">
        <v>187.64999999999964</v>
      </c>
      <c r="EF129" s="50">
        <v>70.200000000001637</v>
      </c>
      <c r="EG129" s="50">
        <v>201.20000000000073</v>
      </c>
      <c r="EH129" s="461"/>
      <c r="EI129" s="50">
        <v>76.649999999998727</v>
      </c>
      <c r="EJ129" s="50">
        <v>103.35000000000127</v>
      </c>
      <c r="EK129" s="50">
        <v>164.47500000000218</v>
      </c>
      <c r="EL129" s="50">
        <v>0</v>
      </c>
      <c r="EM129" s="461"/>
      <c r="EN129" s="50">
        <v>96.899999999999636</v>
      </c>
      <c r="EO129" s="50">
        <v>0</v>
      </c>
      <c r="EP129" s="50">
        <v>0</v>
      </c>
      <c r="EQ129" s="50">
        <v>336.00000000000182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0">
        <v>42.375</v>
      </c>
      <c r="EY129" s="50">
        <v>0</v>
      </c>
      <c r="EZ129" s="50">
        <v>115.80000000000382</v>
      </c>
      <c r="FA129" s="50">
        <v>245.90000000000146</v>
      </c>
      <c r="FB129" s="461"/>
      <c r="FC129" s="50">
        <v>70.949999999999818</v>
      </c>
      <c r="FD129" s="50">
        <v>0</v>
      </c>
      <c r="FE129" s="50">
        <v>0</v>
      </c>
      <c r="FF129" s="50">
        <v>138.85000000000582</v>
      </c>
      <c r="FG129" s="461"/>
      <c r="FH129" s="50">
        <v>63.124999999998181</v>
      </c>
      <c r="FI129" s="50">
        <v>0</v>
      </c>
      <c r="FJ129" s="50">
        <v>0</v>
      </c>
      <c r="FK129" s="50">
        <v>427.5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P129" s="18"/>
      <c r="GQ129" s="9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0"/>
        <v>31837.487500000043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60.550000000001546</v>
      </c>
      <c r="EE130" s="50">
        <v>160.40000000000009</v>
      </c>
      <c r="EF130" s="50">
        <v>337.57499999999618</v>
      </c>
      <c r="EG130" s="50">
        <v>39.000000000001819</v>
      </c>
      <c r="EH130" s="461"/>
      <c r="EI130" s="50">
        <v>6.8750000000027285</v>
      </c>
      <c r="EJ130" s="50">
        <v>78.300000000002001</v>
      </c>
      <c r="EK130" s="50">
        <v>387.89999999999782</v>
      </c>
      <c r="EL130" s="50">
        <v>0</v>
      </c>
      <c r="EM130" s="461"/>
      <c r="EN130" s="50">
        <v>77.437500000002728</v>
      </c>
      <c r="EO130" s="50">
        <v>0</v>
      </c>
      <c r="EP130" s="50">
        <v>0</v>
      </c>
      <c r="EQ130" s="50">
        <v>191.50000000000364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0">
        <v>40.025000000002365</v>
      </c>
      <c r="EY130" s="50">
        <v>72</v>
      </c>
      <c r="EZ130" s="50">
        <v>97.5</v>
      </c>
      <c r="FA130" s="50">
        <v>177.60000000000218</v>
      </c>
      <c r="FB130" s="461"/>
      <c r="FC130" s="50">
        <v>48.600000000002183</v>
      </c>
      <c r="FD130" s="50">
        <v>0</v>
      </c>
      <c r="FE130" s="50">
        <v>0</v>
      </c>
      <c r="FF130" s="50">
        <v>272.30000000000291</v>
      </c>
      <c r="FG130" s="461"/>
      <c r="FH130" s="50">
        <v>27.287500000001728</v>
      </c>
      <c r="FI130" s="50">
        <v>0</v>
      </c>
      <c r="FJ130" s="50">
        <v>0</v>
      </c>
      <c r="FK130" s="50">
        <v>398.20000000000437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P130" s="18"/>
      <c r="GQ130" s="9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1658</v>
      </c>
      <c r="B131" s="46">
        <f t="shared" si="0"/>
        <v>4490.5249999999651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0</v>
      </c>
      <c r="EE131" s="50">
        <v>289.7999999999995</v>
      </c>
      <c r="EF131" s="50">
        <v>0</v>
      </c>
      <c r="EG131" s="50">
        <v>0</v>
      </c>
      <c r="EH131" s="461"/>
      <c r="EI131" s="50">
        <v>0</v>
      </c>
      <c r="EJ131" s="50">
        <v>172.69999999999982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0">
        <v>0</v>
      </c>
      <c r="EY131" s="50">
        <v>35.000000000000909</v>
      </c>
      <c r="EZ131" s="50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P131"/>
      <c r="GQ131" s="9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9"/>
      <c r="GS132" s="9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9"/>
      <c r="GS133" s="9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9"/>
      <c r="FX134" s="9"/>
      <c r="FZ134" s="18"/>
      <c r="GA134" s="9"/>
      <c r="GC134" s="9"/>
      <c r="GE134" s="9"/>
      <c r="GG134" s="9"/>
      <c r="GI134" s="18"/>
      <c r="GJ134" s="9"/>
      <c r="GK134" s="18"/>
      <c r="GL134" s="9"/>
      <c r="GM134" s="18"/>
      <c r="GN134" s="9"/>
      <c r="GO134" s="18"/>
      <c r="GP134" s="9"/>
      <c r="GS134" s="9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9"/>
      <c r="FX135" s="9"/>
      <c r="FZ135" s="18"/>
      <c r="GA135" s="9"/>
      <c r="GC135" s="9"/>
      <c r="GE135" s="9"/>
      <c r="GG135" s="9"/>
      <c r="GI135" s="18"/>
      <c r="GJ135" s="9"/>
      <c r="GK135" s="18"/>
      <c r="GL135" s="9"/>
      <c r="GM135" s="18"/>
      <c r="GN135" s="9"/>
      <c r="GO135" s="18"/>
      <c r="GP135" s="9"/>
      <c r="GS135" s="9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1848</v>
      </c>
      <c r="AW138" s="40"/>
      <c r="AX138" s="40"/>
      <c r="AY138" s="175"/>
      <c r="AZ138" s="18"/>
      <c r="BA138"/>
      <c r="BB138" s="18"/>
      <c r="BC138"/>
      <c r="BE138" s="349" t="s">
        <v>2354</v>
      </c>
      <c r="BF138" s="18"/>
      <c r="BG138" s="350"/>
      <c r="BH138" s="18"/>
      <c r="BI138" s="18"/>
      <c r="BN138" s="349" t="s">
        <v>4595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G138" s="348"/>
      <c r="EH138" s="18"/>
      <c r="EI138" s="462"/>
      <c r="EJ138" s="18"/>
      <c r="EK138" s="18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348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R138" s="348"/>
      <c r="GS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G139" s="469"/>
      <c r="EH139" s="18"/>
      <c r="EI139" s="462"/>
      <c r="EJ139" s="18"/>
      <c r="EK139" s="18"/>
      <c r="EP139" s="469"/>
      <c r="EQ139" s="18"/>
      <c r="ER139" s="462"/>
      <c r="ES139" s="18"/>
      <c r="ET139" s="18"/>
      <c r="EY139" s="469"/>
      <c r="EZ139" s="18"/>
      <c r="FA139" s="462"/>
      <c r="FB139" s="18"/>
      <c r="FC139" s="18"/>
      <c r="FH139" s="472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R139" s="472"/>
      <c r="GS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1867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2355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4596</v>
      </c>
      <c r="BS140" s="60" t="s">
        <v>1405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G140" s="18"/>
      <c r="EH140" s="18"/>
      <c r="EI140" s="462"/>
      <c r="EJ140" s="18"/>
      <c r="EK140" s="18"/>
      <c r="EP140" s="18"/>
      <c r="EQ140" s="18"/>
      <c r="ER140" s="462"/>
      <c r="ES140" s="18"/>
      <c r="ET140" s="18"/>
      <c r="EY140" s="18"/>
      <c r="EZ140" s="18"/>
      <c r="FA140" s="462"/>
      <c r="FB140" s="18"/>
      <c r="FC140" s="18"/>
      <c r="FH140" s="18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R140" s="18"/>
      <c r="GS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2352</v>
      </c>
      <c r="BI141" s="18"/>
      <c r="BK141" s="50"/>
      <c r="BN141" s="49" t="s">
        <v>4597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G141" s="348"/>
      <c r="EH141" s="18"/>
      <c r="EI141" s="462"/>
      <c r="EJ141" s="18"/>
      <c r="EK141" s="18"/>
      <c r="EP141" s="348"/>
      <c r="EQ141" s="18"/>
      <c r="ER141" s="462"/>
      <c r="ES141" s="18"/>
      <c r="ET141" s="18"/>
      <c r="EY141" s="348"/>
      <c r="EZ141" s="18"/>
      <c r="FA141" s="462"/>
      <c r="FB141" s="18"/>
      <c r="FC141" s="18"/>
      <c r="FH141" s="348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R141" s="348"/>
      <c r="GS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1868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2356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4598</v>
      </c>
      <c r="BS142" s="60" t="s">
        <v>1406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G142" s="469"/>
      <c r="EH142" s="18"/>
      <c r="EI142" s="462"/>
      <c r="EJ142" s="18"/>
      <c r="EK142" s="18"/>
      <c r="EP142" s="469"/>
      <c r="EQ142" s="18"/>
      <c r="ER142" s="462"/>
      <c r="ES142" s="18"/>
      <c r="ET142" s="18"/>
      <c r="EY142" s="469"/>
      <c r="EZ142" s="18"/>
      <c r="FA142" s="462"/>
      <c r="FB142" s="18"/>
      <c r="FC142" s="18"/>
      <c r="FH142" s="472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R142" s="472"/>
      <c r="GS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2352</v>
      </c>
      <c r="BI143" s="18"/>
      <c r="BK143" s="50"/>
      <c r="BN143" s="49" t="s">
        <v>4597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G143" s="469"/>
      <c r="EH143" s="18"/>
      <c r="EI143" s="462"/>
      <c r="EJ143" s="18"/>
      <c r="EK143" s="18"/>
      <c r="EP143" s="469"/>
      <c r="EQ143" s="18"/>
      <c r="ER143" s="462"/>
      <c r="ES143" s="18"/>
      <c r="ET143" s="18"/>
      <c r="EY143" s="469"/>
      <c r="EZ143" s="18"/>
      <c r="FA143" s="462"/>
      <c r="FB143" s="18"/>
      <c r="FC143" s="18"/>
      <c r="FH143" s="472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R143" s="472"/>
      <c r="GS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1869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2357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4599</v>
      </c>
      <c r="BS144" s="60" t="s">
        <v>1407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G144" s="348"/>
      <c r="EH144" s="18"/>
      <c r="EI144" s="462"/>
      <c r="EJ144" s="18"/>
      <c r="EK144" s="18"/>
      <c r="EP144" s="348"/>
      <c r="EQ144" s="18"/>
      <c r="ER144" s="462"/>
      <c r="ES144" s="18"/>
      <c r="ET144" s="18"/>
      <c r="EY144" s="348"/>
      <c r="EZ144" s="18"/>
      <c r="FA144" s="462"/>
      <c r="FB144" s="18"/>
      <c r="FC144" s="18"/>
      <c r="FH144" s="348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R144" s="348"/>
      <c r="GS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2352</v>
      </c>
      <c r="BI145" s="18"/>
      <c r="BJ145" s="89"/>
      <c r="BK145" s="50"/>
      <c r="BM145" s="89"/>
      <c r="BN145" s="49" t="s">
        <v>4597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89"/>
      <c r="EE145" s="89"/>
      <c r="EF145" s="89"/>
      <c r="EG145" s="348"/>
      <c r="EH145" s="18"/>
      <c r="EI145" s="462"/>
      <c r="EJ145" s="18"/>
      <c r="EK145" s="18"/>
      <c r="EM145" s="89"/>
      <c r="EN145" s="89"/>
      <c r="EO145" s="89"/>
      <c r="EP145" s="348"/>
      <c r="EQ145" s="18"/>
      <c r="ER145" s="462"/>
      <c r="ES145" s="18"/>
      <c r="ET145" s="18"/>
      <c r="EV145" s="89"/>
      <c r="EW145" s="89"/>
      <c r="EX145" s="89"/>
      <c r="EY145" s="348"/>
      <c r="EZ145" s="18"/>
      <c r="FA145" s="462"/>
      <c r="FB145" s="18"/>
      <c r="FC145" s="18"/>
      <c r="FE145" s="89"/>
      <c r="FF145" s="89"/>
      <c r="FG145" s="89"/>
      <c r="FH145" s="348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348"/>
      <c r="GS145" s="18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1870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2358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4600</v>
      </c>
      <c r="BS146" s="60" t="s">
        <v>1408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G146" s="348"/>
      <c r="EH146" s="18"/>
      <c r="EI146" s="462"/>
      <c r="EJ146" s="18"/>
      <c r="EK146" s="18"/>
      <c r="EP146" s="348"/>
      <c r="EQ146" s="18"/>
      <c r="ER146" s="462"/>
      <c r="ES146" s="18"/>
      <c r="ET146" s="18"/>
      <c r="EY146" s="348"/>
      <c r="EZ146" s="18"/>
      <c r="FA146" s="462"/>
      <c r="FB146" s="18"/>
      <c r="FC146" s="18"/>
      <c r="FH146" s="348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R146" s="348"/>
      <c r="GS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2352</v>
      </c>
      <c r="BI147" s="18"/>
      <c r="BJ147" s="89"/>
      <c r="BK147" s="50"/>
      <c r="BM147" s="89"/>
      <c r="BN147" s="49" t="s">
        <v>4597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89"/>
      <c r="EE147" s="89"/>
      <c r="EF147" s="89"/>
      <c r="EG147" s="469"/>
      <c r="EH147" s="18"/>
      <c r="EI147" s="462"/>
      <c r="EJ147" s="18"/>
      <c r="EK147" s="18"/>
      <c r="EM147" s="89"/>
      <c r="EN147" s="89"/>
      <c r="EO147" s="89"/>
      <c r="EP147" s="469"/>
      <c r="EQ147" s="18"/>
      <c r="ER147" s="462"/>
      <c r="ES147" s="18"/>
      <c r="ET147" s="18"/>
      <c r="EV147" s="89"/>
      <c r="EW147" s="89"/>
      <c r="EX147" s="89"/>
      <c r="EY147" s="469"/>
      <c r="EZ147" s="18"/>
      <c r="FA147" s="462"/>
      <c r="FB147" s="18"/>
      <c r="FC147" s="18"/>
      <c r="FE147" s="89"/>
      <c r="FF147" s="89"/>
      <c r="FG147" s="89"/>
      <c r="FH147" s="472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472"/>
      <c r="GS147" s="18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1871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2359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4601</v>
      </c>
      <c r="BS148" s="60" t="s">
        <v>1409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G148" s="18"/>
      <c r="EH148" s="18"/>
      <c r="EI148" s="462"/>
      <c r="EJ148" s="18"/>
      <c r="EK148" s="18"/>
      <c r="EP148" s="18"/>
      <c r="EQ148" s="18"/>
      <c r="ER148" s="462"/>
      <c r="ES148" s="18"/>
      <c r="ET148" s="18"/>
      <c r="EY148" s="18"/>
      <c r="EZ148" s="18"/>
      <c r="FA148" s="462"/>
      <c r="FB148" s="18"/>
      <c r="FC148" s="18"/>
      <c r="FH148" s="18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R148" s="18"/>
      <c r="GS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1944</v>
      </c>
      <c r="AX149" s="18"/>
      <c r="AY149" s="89"/>
      <c r="AZ149" s="18"/>
      <c r="BA149"/>
      <c r="BB149" s="50"/>
      <c r="BC149"/>
      <c r="BE149" s="49" t="s">
        <v>2352</v>
      </c>
      <c r="BI149" s="18"/>
      <c r="BK149" s="50"/>
      <c r="BN149" s="49" t="s">
        <v>4597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G149" s="348"/>
      <c r="EH149" s="18"/>
      <c r="EI149" s="462"/>
      <c r="EJ149" s="18"/>
      <c r="EK149" s="18"/>
      <c r="EP149" s="348"/>
      <c r="EQ149" s="18"/>
      <c r="ER149" s="462"/>
      <c r="ES149" s="18"/>
      <c r="ET149" s="18"/>
      <c r="EY149" s="348"/>
      <c r="EZ149" s="18"/>
      <c r="FA149" s="462"/>
      <c r="FB149" s="18"/>
      <c r="FC149" s="18"/>
      <c r="FH149" s="348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R149" s="348"/>
      <c r="GS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1872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2360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4602</v>
      </c>
      <c r="BS150" s="60" t="s">
        <v>1410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G150" s="18"/>
      <c r="EH150" s="18"/>
      <c r="EI150" s="462"/>
      <c r="EJ150" s="18"/>
      <c r="EK150" s="18"/>
      <c r="EP150" s="18"/>
      <c r="EQ150" s="18"/>
      <c r="ER150" s="462"/>
      <c r="ES150" s="18"/>
      <c r="ET150" s="18"/>
      <c r="EY150" s="18"/>
      <c r="EZ150" s="18"/>
      <c r="FA150" s="462"/>
      <c r="FB150" s="18"/>
      <c r="FC150" s="18"/>
      <c r="FH150" s="18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R150" s="18"/>
      <c r="GS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3110</v>
      </c>
      <c r="BI151" s="18"/>
      <c r="BJ151" s="89"/>
      <c r="BK151" s="50"/>
      <c r="BM151" s="89"/>
      <c r="BN151" s="49" t="s">
        <v>4597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89"/>
      <c r="EE151" s="89"/>
      <c r="EF151" s="89"/>
      <c r="EG151" s="348"/>
      <c r="EH151" s="18"/>
      <c r="EI151" s="462"/>
      <c r="EJ151" s="18"/>
      <c r="EK151" s="18"/>
      <c r="EM151" s="89"/>
      <c r="EN151" s="89"/>
      <c r="EO151" s="89"/>
      <c r="EP151" s="348"/>
      <c r="EQ151" s="18"/>
      <c r="ER151" s="462"/>
      <c r="ES151" s="18"/>
      <c r="ET151" s="18"/>
      <c r="EV151" s="89"/>
      <c r="EW151" s="89"/>
      <c r="EX151" s="89"/>
      <c r="EY151" s="348"/>
      <c r="EZ151" s="18"/>
      <c r="FA151" s="462"/>
      <c r="FB151" s="18"/>
      <c r="FC151" s="18"/>
      <c r="FE151" s="89"/>
      <c r="FF151" s="89"/>
      <c r="FG151" s="89"/>
      <c r="FH151" s="348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348"/>
      <c r="GS151" s="18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1873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2361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4603</v>
      </c>
      <c r="BS152" s="60" t="s">
        <v>1411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G152" s="18"/>
      <c r="EH152" s="18"/>
      <c r="EI152" s="462"/>
      <c r="EJ152" s="18"/>
      <c r="EK152" s="18"/>
      <c r="EP152" s="18"/>
      <c r="EQ152" s="18"/>
      <c r="ER152" s="462"/>
      <c r="ES152" s="18"/>
      <c r="ET152" s="18"/>
      <c r="EY152" s="18"/>
      <c r="EZ152" s="18"/>
      <c r="FA152" s="462"/>
      <c r="FB152" s="18"/>
      <c r="FC152" s="18"/>
      <c r="FH152" s="18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R152" s="18"/>
      <c r="GS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2352</v>
      </c>
      <c r="BI153" s="18"/>
      <c r="BJ153" s="89"/>
      <c r="BK153" s="50"/>
      <c r="BM153" s="89"/>
      <c r="BN153" s="49" t="s">
        <v>4597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89"/>
      <c r="EE153" s="89"/>
      <c r="EF153" s="89"/>
      <c r="EG153" s="348"/>
      <c r="EH153" s="18"/>
      <c r="EI153" s="462"/>
      <c r="EJ153" s="18"/>
      <c r="EK153" s="18"/>
      <c r="EM153" s="89"/>
      <c r="EN153" s="89"/>
      <c r="EO153" s="89"/>
      <c r="EP153" s="348"/>
      <c r="EQ153" s="18"/>
      <c r="ER153" s="462"/>
      <c r="ES153" s="18"/>
      <c r="ET153" s="18"/>
      <c r="EV153" s="89"/>
      <c r="EW153" s="89"/>
      <c r="EX153" s="89"/>
      <c r="EY153" s="348"/>
      <c r="EZ153" s="18"/>
      <c r="FA153" s="462"/>
      <c r="FB153" s="18"/>
      <c r="FC153" s="18"/>
      <c r="FE153" s="89"/>
      <c r="FF153" s="89"/>
      <c r="FG153" s="89"/>
      <c r="FH153" s="348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348"/>
      <c r="GS153" s="18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1874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2362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4604</v>
      </c>
      <c r="BS154" t="s">
        <v>1412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G154" s="18"/>
      <c r="EH154" s="18"/>
      <c r="EI154" s="462"/>
      <c r="EJ154" s="18"/>
      <c r="EK154" s="18"/>
      <c r="EP154" s="18"/>
      <c r="EQ154" s="18"/>
      <c r="ER154" s="462"/>
      <c r="ES154" s="18"/>
      <c r="ET154" s="18"/>
      <c r="EY154" s="18"/>
      <c r="EZ154" s="18"/>
      <c r="FA154" s="462"/>
      <c r="FB154" s="18"/>
      <c r="FC154" s="18"/>
      <c r="FH154" s="18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R154" s="18"/>
      <c r="GS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3110</v>
      </c>
      <c r="BI155" s="18"/>
      <c r="BK155" s="50"/>
      <c r="BN155" s="49" t="s">
        <v>4597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G155" s="348"/>
      <c r="EH155" s="18"/>
      <c r="EI155" s="462"/>
      <c r="EJ155" s="18"/>
      <c r="EK155" s="18"/>
      <c r="EP155" s="348"/>
      <c r="EQ155" s="18"/>
      <c r="ER155" s="462"/>
      <c r="ES155" s="18"/>
      <c r="ET155" s="18"/>
      <c r="EY155" s="348"/>
      <c r="EZ155" s="18"/>
      <c r="FA155" s="462"/>
      <c r="FB155" s="18"/>
      <c r="FC155" s="18"/>
      <c r="FH155" s="348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R155" s="348"/>
      <c r="GS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1875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2363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4605</v>
      </c>
      <c r="BS156" s="60" t="s">
        <v>1413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G156" s="348"/>
      <c r="EH156" s="18"/>
      <c r="EI156" s="462"/>
      <c r="EJ156" s="18"/>
      <c r="EK156" s="18"/>
      <c r="EP156" s="348"/>
      <c r="EQ156" s="18"/>
      <c r="ER156" s="462"/>
      <c r="ES156" s="18"/>
      <c r="ET156" s="18"/>
      <c r="EY156" s="348"/>
      <c r="EZ156" s="18"/>
      <c r="FA156" s="462"/>
      <c r="FB156" s="18"/>
      <c r="FC156" s="18"/>
      <c r="FH156" s="348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R156" s="348"/>
      <c r="GS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1944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2352</v>
      </c>
      <c r="BI157" s="18"/>
      <c r="BJ157" s="89"/>
      <c r="BK157" s="50"/>
      <c r="BM157" s="89"/>
      <c r="BN157" s="49" t="s">
        <v>4597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89"/>
      <c r="EE157" s="89"/>
      <c r="EF157" s="89"/>
      <c r="EG157" s="348"/>
      <c r="EH157" s="18"/>
      <c r="EI157" s="462"/>
      <c r="EJ157" s="18"/>
      <c r="EK157" s="18"/>
      <c r="EM157" s="89"/>
      <c r="EN157" s="89"/>
      <c r="EO157" s="89"/>
      <c r="EP157" s="348"/>
      <c r="EQ157" s="18"/>
      <c r="ER157" s="462"/>
      <c r="ES157" s="18"/>
      <c r="ET157" s="18"/>
      <c r="EV157" s="89"/>
      <c r="EW157" s="89"/>
      <c r="EX157" s="89"/>
      <c r="EY157" s="348"/>
      <c r="EZ157" s="18"/>
      <c r="FA157" s="462"/>
      <c r="FB157" s="18"/>
      <c r="FC157" s="18"/>
      <c r="FE157" s="89"/>
      <c r="FF157" s="89"/>
      <c r="FG157" s="89"/>
      <c r="FH157" s="348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348"/>
      <c r="GS157" s="18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1876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2364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4606</v>
      </c>
      <c r="BS158" s="60" t="s">
        <v>1414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G158" s="469"/>
      <c r="EH158" s="18"/>
      <c r="EI158" s="462"/>
      <c r="EJ158" s="18"/>
      <c r="EK158" s="18"/>
      <c r="EP158" s="469"/>
      <c r="EQ158" s="18"/>
      <c r="ER158" s="462"/>
      <c r="ES158" s="18"/>
      <c r="ET158" s="18"/>
      <c r="EY158" s="469"/>
      <c r="EZ158" s="18"/>
      <c r="FA158" s="462"/>
      <c r="FB158" s="18"/>
      <c r="FC158" s="18"/>
      <c r="FH158" s="472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R158" s="472"/>
      <c r="GS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2352</v>
      </c>
      <c r="BI159" s="18"/>
      <c r="BK159" s="50"/>
      <c r="BN159" s="49" t="s">
        <v>4597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G159" s="18"/>
      <c r="EH159" s="18"/>
      <c r="EI159" s="462"/>
      <c r="EJ159" s="18"/>
      <c r="EK159" s="18"/>
      <c r="EP159" s="18"/>
      <c r="EQ159" s="18"/>
      <c r="ER159" s="462"/>
      <c r="ES159" s="18"/>
      <c r="ET159" s="18"/>
      <c r="EY159" s="18"/>
      <c r="EZ159" s="18"/>
      <c r="FA159" s="462"/>
      <c r="FB159" s="18"/>
      <c r="FC159" s="18"/>
      <c r="FH159" s="18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R159" s="18"/>
      <c r="GS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1877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2365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4607</v>
      </c>
      <c r="BS160" t="s">
        <v>1415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G160" s="348"/>
      <c r="EH160" s="18"/>
      <c r="EI160" s="462"/>
      <c r="EJ160" s="18"/>
      <c r="EK160" s="18"/>
      <c r="EP160" s="348"/>
      <c r="EQ160" s="18"/>
      <c r="ER160" s="462"/>
      <c r="ES160" s="18"/>
      <c r="ET160" s="18"/>
      <c r="EY160" s="348"/>
      <c r="EZ160" s="18"/>
      <c r="FA160" s="462"/>
      <c r="FB160" s="18"/>
      <c r="FC160" s="18"/>
      <c r="FH160" s="348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R160" s="348"/>
      <c r="GS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2352</v>
      </c>
      <c r="BI161" s="18"/>
      <c r="BK161" s="50"/>
      <c r="BN161" s="49" t="s">
        <v>4597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G161" s="18"/>
      <c r="EH161" s="18"/>
      <c r="EI161" s="462"/>
      <c r="EJ161" s="18"/>
      <c r="EK161" s="18"/>
      <c r="EP161" s="18"/>
      <c r="EQ161" s="18"/>
      <c r="ER161" s="462"/>
      <c r="ES161" s="18"/>
      <c r="ET161" s="18"/>
      <c r="EY161" s="18"/>
      <c r="EZ161" s="18"/>
      <c r="FA161" s="462"/>
      <c r="FB161" s="18"/>
      <c r="FC161" s="18"/>
      <c r="FH161" s="18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R161" s="18"/>
      <c r="GS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1878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2366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4608</v>
      </c>
      <c r="BS162" s="60" t="s">
        <v>1416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G162" s="348"/>
      <c r="EH162" s="18"/>
      <c r="EI162" s="462"/>
      <c r="EJ162" s="18"/>
      <c r="EK162" s="18"/>
      <c r="EP162" s="348"/>
      <c r="EQ162" s="18"/>
      <c r="ER162" s="462"/>
      <c r="ES162" s="18"/>
      <c r="ET162" s="18"/>
      <c r="EY162" s="348"/>
      <c r="EZ162" s="18"/>
      <c r="FA162" s="462"/>
      <c r="FB162" s="18"/>
      <c r="FC162" s="18"/>
      <c r="FH162" s="348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R162" s="348"/>
      <c r="GS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3109</v>
      </c>
      <c r="AX163" s="18"/>
      <c r="AY163" s="89"/>
      <c r="AZ163" s="18"/>
      <c r="BA163" s="3"/>
      <c r="BB163" s="50"/>
      <c r="BC163"/>
      <c r="BE163" s="48" t="s">
        <v>2352</v>
      </c>
      <c r="BI163" s="18"/>
      <c r="BK163" s="50"/>
      <c r="BN163" s="49" t="s">
        <v>4597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G163" s="18"/>
      <c r="EH163" s="18"/>
      <c r="EI163" s="462"/>
      <c r="EJ163" s="18"/>
      <c r="EK163" s="18"/>
      <c r="EP163" s="18"/>
      <c r="EQ163" s="18"/>
      <c r="ER163" s="462"/>
      <c r="ES163" s="18"/>
      <c r="ET163" s="18"/>
      <c r="EY163" s="18"/>
      <c r="EZ163" s="18"/>
      <c r="FA163" s="462"/>
      <c r="FB163" s="18"/>
      <c r="FC163" s="18"/>
      <c r="FH163" s="18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R163" s="18"/>
      <c r="GS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1879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2367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4609</v>
      </c>
      <c r="BS164" s="3" t="s">
        <v>1417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G164" s="348"/>
      <c r="EH164" s="18"/>
      <c r="EI164" s="462"/>
      <c r="EJ164" s="18"/>
      <c r="EK164" s="18"/>
      <c r="EP164" s="348"/>
      <c r="EQ164" s="18"/>
      <c r="ER164" s="462"/>
      <c r="ES164" s="18"/>
      <c r="ET164" s="18"/>
      <c r="EY164" s="348"/>
      <c r="EZ164" s="18"/>
      <c r="FA164" s="462"/>
      <c r="FB164" s="18"/>
      <c r="FC164" s="18"/>
      <c r="FH164" s="348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R164" s="348"/>
      <c r="GS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2352</v>
      </c>
      <c r="BI165" s="18"/>
      <c r="BK165" s="50"/>
      <c r="BN165" s="49" t="s">
        <v>4597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G165" s="348"/>
      <c r="EH165" s="18"/>
      <c r="EI165" s="462"/>
      <c r="EJ165" s="18"/>
      <c r="EK165" s="18"/>
      <c r="EP165" s="348"/>
      <c r="EQ165" s="18"/>
      <c r="ER165" s="462"/>
      <c r="ES165" s="18"/>
      <c r="ET165" s="18"/>
      <c r="EY165" s="348"/>
      <c r="EZ165" s="18"/>
      <c r="FA165" s="462"/>
      <c r="FB165" s="18"/>
      <c r="FC165" s="18"/>
      <c r="FH165" s="348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R165" s="348"/>
      <c r="GS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1880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2368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4610</v>
      </c>
      <c r="BS166" s="3" t="s">
        <v>1418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G166" s="348"/>
      <c r="EH166" s="18"/>
      <c r="EI166" s="462"/>
      <c r="EJ166" s="18"/>
      <c r="EK166" s="18"/>
      <c r="EP166" s="348"/>
      <c r="EQ166" s="18"/>
      <c r="ER166" s="462"/>
      <c r="ES166" s="18"/>
      <c r="ET166" s="18"/>
      <c r="EY166" s="348"/>
      <c r="EZ166" s="18"/>
      <c r="FA166" s="462"/>
      <c r="FB166" s="18"/>
      <c r="FC166" s="18"/>
      <c r="FH166" s="348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R166" s="348"/>
      <c r="GS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3111</v>
      </c>
      <c r="BI167" s="18"/>
      <c r="BK167" s="50"/>
      <c r="BN167" s="49" t="s">
        <v>4597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G167" s="18"/>
      <c r="EH167" s="18"/>
      <c r="EI167" s="462"/>
      <c r="EJ167" s="18"/>
      <c r="EK167" s="18"/>
      <c r="EP167" s="18"/>
      <c r="EQ167" s="18"/>
      <c r="ER167" s="462"/>
      <c r="ES167" s="18"/>
      <c r="ET167" s="18"/>
      <c r="EY167" s="18"/>
      <c r="EZ167" s="18"/>
      <c r="FA167" s="462"/>
      <c r="FB167" s="18"/>
      <c r="FC167" s="18"/>
      <c r="FH167" s="18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R167" s="18"/>
      <c r="GS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1881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2369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4611</v>
      </c>
      <c r="BS168" s="60" t="s">
        <v>1419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G168" s="18"/>
      <c r="EH168" s="18"/>
      <c r="EI168" s="462"/>
      <c r="EJ168" s="18"/>
      <c r="EK168" s="18"/>
      <c r="EP168" s="18"/>
      <c r="EQ168" s="18"/>
      <c r="ER168" s="462"/>
      <c r="ES168" s="18"/>
      <c r="ET168" s="18"/>
      <c r="EY168" s="18"/>
      <c r="EZ168" s="18"/>
      <c r="FA168" s="462"/>
      <c r="FB168" s="18"/>
      <c r="FC168" s="18"/>
      <c r="FH168" s="18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R168" s="18"/>
      <c r="GS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2352</v>
      </c>
      <c r="BI169" s="18"/>
      <c r="BK169" s="50"/>
      <c r="BN169" s="49" t="s">
        <v>4617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G169" s="469"/>
      <c r="EH169" s="18"/>
      <c r="EI169" s="462"/>
      <c r="EJ169" s="18"/>
      <c r="EK169" s="18"/>
      <c r="EP169" s="469"/>
      <c r="EQ169" s="18"/>
      <c r="ER169" s="462"/>
      <c r="ES169" s="18"/>
      <c r="ET169" s="18"/>
      <c r="EY169" s="469"/>
      <c r="EZ169" s="18"/>
      <c r="FA169" s="462"/>
      <c r="FB169" s="18"/>
      <c r="FC169" s="18"/>
      <c r="FH169" s="472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R169" s="472"/>
      <c r="GS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1882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2370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4612</v>
      </c>
      <c r="BS170" s="3" t="s">
        <v>1420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G170" s="18"/>
      <c r="EH170" s="18"/>
      <c r="EI170" s="462"/>
      <c r="EJ170" s="18"/>
      <c r="EK170" s="18"/>
      <c r="EP170" s="18"/>
      <c r="EQ170" s="18"/>
      <c r="ER170" s="462"/>
      <c r="ES170" s="18"/>
      <c r="ET170" s="18"/>
      <c r="EY170" s="18"/>
      <c r="EZ170" s="18"/>
      <c r="FA170" s="462"/>
      <c r="FB170" s="18"/>
      <c r="FC170" s="18"/>
      <c r="FH170" s="18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R170" s="18"/>
      <c r="GS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2352</v>
      </c>
      <c r="BI171" s="18"/>
      <c r="BK171" s="50"/>
      <c r="BN171" s="49" t="s">
        <v>4597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G171" s="348"/>
      <c r="EH171" s="18"/>
      <c r="EI171" s="462"/>
      <c r="EJ171" s="18"/>
      <c r="EK171" s="18"/>
      <c r="EP171" s="348"/>
      <c r="EQ171" s="18"/>
      <c r="ER171" s="462"/>
      <c r="ES171" s="18"/>
      <c r="ET171" s="18"/>
      <c r="EY171" s="348"/>
      <c r="EZ171" s="18"/>
      <c r="FA171" s="462"/>
      <c r="FB171" s="18"/>
      <c r="FC171" s="18"/>
      <c r="FH171" s="348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R171" s="348"/>
      <c r="GS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1883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2372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4613</v>
      </c>
      <c r="BS172" s="3" t="s">
        <v>1421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G172" s="18"/>
      <c r="EH172" s="18"/>
      <c r="EI172" s="462"/>
      <c r="EJ172" s="18"/>
      <c r="EK172" s="18"/>
      <c r="EP172" s="18"/>
      <c r="EQ172" s="18"/>
      <c r="ER172" s="462"/>
      <c r="ES172" s="18"/>
      <c r="ET172" s="18"/>
      <c r="EY172" s="18"/>
      <c r="EZ172" s="18"/>
      <c r="FA172" s="462"/>
      <c r="FB172" s="18"/>
      <c r="FC172" s="18"/>
      <c r="FH172" s="18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R172" s="18"/>
      <c r="GS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2371</v>
      </c>
      <c r="BI173" s="18"/>
      <c r="BK173" s="50"/>
      <c r="BN173" s="49" t="s">
        <v>4597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G173" s="18"/>
      <c r="EH173" s="18"/>
      <c r="EI173" s="462"/>
      <c r="EJ173" s="18"/>
      <c r="EK173" s="18"/>
      <c r="EP173" s="18"/>
      <c r="EQ173" s="18"/>
      <c r="ER173" s="462"/>
      <c r="ES173" s="18"/>
      <c r="ET173" s="18"/>
      <c r="EY173" s="18"/>
      <c r="EZ173" s="18"/>
      <c r="FA173" s="462"/>
      <c r="FB173" s="18"/>
      <c r="FC173" s="18"/>
      <c r="FH173" s="18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R173" s="18"/>
      <c r="GS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1884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2373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4614</v>
      </c>
      <c r="BS174" s="3" t="s">
        <v>1422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G174" s="18"/>
      <c r="EH174" s="18"/>
      <c r="EI174" s="462"/>
      <c r="EJ174" s="18"/>
      <c r="EK174" s="18"/>
      <c r="EP174" s="18"/>
      <c r="EQ174" s="18"/>
      <c r="ER174" s="462"/>
      <c r="ES174" s="18"/>
      <c r="ET174" s="18"/>
      <c r="EY174" s="18"/>
      <c r="EZ174" s="18"/>
      <c r="FA174" s="462"/>
      <c r="FB174" s="18"/>
      <c r="FC174" s="18"/>
      <c r="FH174" s="18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R174" s="18"/>
      <c r="GS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2352</v>
      </c>
      <c r="BI175" s="18"/>
      <c r="BK175" s="50"/>
      <c r="BN175" s="49" t="s">
        <v>4597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G175" s="348"/>
      <c r="EH175" s="18"/>
      <c r="EI175" s="462"/>
      <c r="EJ175" s="18"/>
      <c r="EK175" s="18"/>
      <c r="EP175" s="348"/>
      <c r="EQ175" s="18"/>
      <c r="ER175" s="462"/>
      <c r="ES175" s="18"/>
      <c r="ET175" s="18"/>
      <c r="EY175" s="348"/>
      <c r="EZ175" s="18"/>
      <c r="FA175" s="462"/>
      <c r="FB175" s="18"/>
      <c r="FC175" s="18"/>
      <c r="FH175" s="348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R175" s="348"/>
      <c r="GS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1885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2374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4615</v>
      </c>
      <c r="BS176" s="3" t="s">
        <v>1423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G176" s="348"/>
      <c r="EH176" s="18"/>
      <c r="EI176" s="462"/>
      <c r="EJ176" s="18"/>
      <c r="EK176" s="18"/>
      <c r="EP176" s="348"/>
      <c r="EQ176" s="18"/>
      <c r="ER176" s="462"/>
      <c r="ES176" s="18"/>
      <c r="ET176" s="18"/>
      <c r="EY176" s="348"/>
      <c r="EZ176" s="18"/>
      <c r="FA176" s="462"/>
      <c r="FB176" s="18"/>
      <c r="FC176" s="18"/>
      <c r="FH176" s="348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R176" s="348"/>
      <c r="GS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2352</v>
      </c>
      <c r="BI177" s="18"/>
      <c r="BK177" s="50"/>
      <c r="BN177" s="49" t="s">
        <v>4617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G177" s="469"/>
      <c r="EH177" s="18"/>
      <c r="EI177" s="462"/>
      <c r="EJ177" s="18"/>
      <c r="EK177" s="18"/>
      <c r="EP177" s="469"/>
      <c r="EQ177" s="18"/>
      <c r="ER177" s="462"/>
      <c r="ES177" s="18"/>
      <c r="ET177" s="18"/>
      <c r="EY177" s="469"/>
      <c r="EZ177" s="18"/>
      <c r="FA177" s="462"/>
      <c r="FB177" s="18"/>
      <c r="FC177" s="18"/>
      <c r="FH177" s="472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R177" s="472"/>
      <c r="GS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1886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2375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4616</v>
      </c>
      <c r="BS178" s="3" t="s">
        <v>1424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G178" s="18"/>
      <c r="EH178" s="18"/>
      <c r="EI178" s="462"/>
      <c r="EJ178" s="18"/>
      <c r="EK178" s="18"/>
      <c r="EP178" s="18"/>
      <c r="EQ178" s="18"/>
      <c r="ER178" s="462"/>
      <c r="ES178" s="18"/>
      <c r="ET178" s="18"/>
      <c r="EY178" s="18"/>
      <c r="EZ178" s="18"/>
      <c r="FA178" s="462"/>
      <c r="FB178" s="18"/>
      <c r="FC178" s="18"/>
      <c r="FH178" s="18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R178" s="18"/>
      <c r="GS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2371</v>
      </c>
      <c r="BI179" s="18"/>
      <c r="BK179" s="50"/>
      <c r="BN179" s="49" t="s">
        <v>4597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G179" s="18"/>
      <c r="EH179" s="18"/>
      <c r="EI179" s="462"/>
      <c r="EJ179" s="18"/>
      <c r="EK179" s="18"/>
      <c r="EP179" s="18"/>
      <c r="EQ179" s="18"/>
      <c r="ER179" s="462"/>
      <c r="ES179" s="18"/>
      <c r="ET179" s="18"/>
      <c r="EY179" s="18"/>
      <c r="EZ179" s="18"/>
      <c r="FA179" s="462"/>
      <c r="FB179" s="18"/>
      <c r="FC179" s="18"/>
      <c r="FH179" s="18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R179" s="18"/>
      <c r="GS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1887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2376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4618</v>
      </c>
      <c r="BS180" s="3" t="s">
        <v>1425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G180" s="348"/>
      <c r="EH180" s="18"/>
      <c r="EI180" s="462"/>
      <c r="EJ180" s="18"/>
      <c r="EK180" s="18"/>
      <c r="EP180" s="348"/>
      <c r="EQ180" s="18"/>
      <c r="ER180" s="462"/>
      <c r="ES180" s="18"/>
      <c r="ET180" s="18"/>
      <c r="EY180" s="348"/>
      <c r="EZ180" s="18"/>
      <c r="FA180" s="462"/>
      <c r="FB180" s="18"/>
      <c r="FC180" s="18"/>
      <c r="FH180" s="348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R180" s="348"/>
      <c r="GS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2352</v>
      </c>
      <c r="BI181" s="18"/>
      <c r="BK181" s="50"/>
      <c r="BN181" s="49" t="s">
        <v>4597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G181" s="348"/>
      <c r="EH181" s="18"/>
      <c r="EI181" s="462"/>
      <c r="EJ181" s="18"/>
      <c r="EK181" s="18"/>
      <c r="EP181" s="348"/>
      <c r="EQ181" s="18"/>
      <c r="ER181" s="462"/>
      <c r="ES181" s="18"/>
      <c r="ET181" s="18"/>
      <c r="EY181" s="348"/>
      <c r="EZ181" s="18"/>
      <c r="FA181" s="462"/>
      <c r="FB181" s="18"/>
      <c r="FC181" s="18"/>
      <c r="FH181" s="348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R181" s="348"/>
      <c r="GS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1888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2377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4619</v>
      </c>
      <c r="BS182" s="3" t="s">
        <v>1426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G182" s="469"/>
      <c r="EH182" s="18"/>
      <c r="EI182" s="462"/>
      <c r="EJ182" s="18"/>
      <c r="EK182" s="18"/>
      <c r="EP182" s="469"/>
      <c r="EQ182" s="18"/>
      <c r="ER182" s="462"/>
      <c r="ES182" s="18"/>
      <c r="ET182" s="18"/>
      <c r="EY182" s="469"/>
      <c r="EZ182" s="18"/>
      <c r="FA182" s="462"/>
      <c r="FB182" s="18"/>
      <c r="FC182" s="18"/>
      <c r="FH182" s="472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R182" s="472"/>
      <c r="GS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2371</v>
      </c>
      <c r="BI183" s="18"/>
      <c r="BK183" s="50"/>
      <c r="BN183" s="49" t="s">
        <v>4597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G183" s="469"/>
      <c r="EH183" s="18"/>
      <c r="EI183" s="462"/>
      <c r="EJ183" s="18"/>
      <c r="EK183" s="18"/>
      <c r="EP183" s="469"/>
      <c r="EQ183" s="18"/>
      <c r="ER183" s="462"/>
      <c r="ES183" s="18"/>
      <c r="ET183" s="18"/>
      <c r="EY183" s="469"/>
      <c r="EZ183" s="18"/>
      <c r="FA183" s="462"/>
      <c r="FB183" s="18"/>
      <c r="FC183" s="18"/>
      <c r="FH183" s="472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R183" s="472"/>
      <c r="GS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1889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2378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4620</v>
      </c>
      <c r="BS184" s="3" t="s">
        <v>1427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G184" s="469"/>
      <c r="EH184" s="18"/>
      <c r="EI184" s="462"/>
      <c r="EJ184" s="18"/>
      <c r="EK184" s="18"/>
      <c r="EP184" s="469"/>
      <c r="EQ184" s="18"/>
      <c r="ER184" s="462"/>
      <c r="ES184" s="18"/>
      <c r="ET184" s="18"/>
      <c r="EY184" s="469"/>
      <c r="EZ184" s="18"/>
      <c r="FA184" s="462"/>
      <c r="FB184" s="18"/>
      <c r="FC184" s="18"/>
      <c r="FH184" s="472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R184" s="472"/>
      <c r="GS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2371</v>
      </c>
      <c r="BI185" s="18"/>
      <c r="BK185" s="50"/>
      <c r="BN185" s="49" t="s">
        <v>4597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G185" s="348"/>
      <c r="EH185" s="18"/>
      <c r="EI185" s="462"/>
      <c r="EJ185" s="18"/>
      <c r="EK185" s="18"/>
      <c r="EP185" s="348"/>
      <c r="EQ185" s="18"/>
      <c r="ER185" s="462"/>
      <c r="ES185" s="18"/>
      <c r="ET185" s="18"/>
      <c r="EY185" s="348"/>
      <c r="EZ185" s="18"/>
      <c r="FA185" s="462"/>
      <c r="FB185" s="18"/>
      <c r="FC185" s="18"/>
      <c r="FH185" s="348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R185" s="348"/>
      <c r="GS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1890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2379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4621</v>
      </c>
      <c r="BS186" s="3" t="s">
        <v>1428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G186" s="18"/>
      <c r="EH186" s="18"/>
      <c r="EI186" s="462"/>
      <c r="EJ186" s="18"/>
      <c r="EK186" s="18"/>
      <c r="EP186" s="18"/>
      <c r="EQ186" s="18"/>
      <c r="ER186" s="462"/>
      <c r="ES186" s="18"/>
      <c r="ET186" s="18"/>
      <c r="EY186" s="18"/>
      <c r="EZ186" s="18"/>
      <c r="FA186" s="462"/>
      <c r="FB186" s="18"/>
      <c r="FC186" s="18"/>
      <c r="FH186" s="18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R186" s="18"/>
      <c r="GS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2352</v>
      </c>
      <c r="BI187" s="18"/>
      <c r="BK187" s="50"/>
      <c r="BN187" s="49" t="s">
        <v>4597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G187" s="348"/>
      <c r="EH187" s="18"/>
      <c r="EI187" s="462"/>
      <c r="EJ187" s="18"/>
      <c r="EK187" s="18"/>
      <c r="EP187" s="348"/>
      <c r="EQ187" s="18"/>
      <c r="ER187" s="462"/>
      <c r="ES187" s="18"/>
      <c r="ET187" s="18"/>
      <c r="EY187" s="348"/>
      <c r="EZ187" s="18"/>
      <c r="FA187" s="462"/>
      <c r="FB187" s="18"/>
      <c r="FC187" s="18"/>
      <c r="FH187" s="348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R187" s="348"/>
      <c r="GS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1891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2380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4622</v>
      </c>
      <c r="BS188" s="3" t="s">
        <v>1429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G188" s="18"/>
      <c r="EH188" s="18"/>
      <c r="EI188" s="462"/>
      <c r="EJ188" s="18"/>
      <c r="EK188" s="18"/>
      <c r="EP188" s="18"/>
      <c r="EQ188" s="18"/>
      <c r="ER188" s="462"/>
      <c r="ES188" s="18"/>
      <c r="ET188" s="18"/>
      <c r="EY188" s="18"/>
      <c r="EZ188" s="18"/>
      <c r="FA188" s="462"/>
      <c r="FB188" s="18"/>
      <c r="FC188" s="18"/>
      <c r="FH188" s="18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R188" s="18"/>
      <c r="GS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2352</v>
      </c>
      <c r="BI189" s="18"/>
      <c r="BK189" s="50"/>
      <c r="BN189" s="49" t="s">
        <v>4617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G189" s="18"/>
      <c r="EH189" s="18"/>
      <c r="EI189" s="462"/>
      <c r="EJ189" s="18"/>
      <c r="EK189" s="18"/>
      <c r="EP189" s="18"/>
      <c r="EQ189" s="18"/>
      <c r="ER189" s="462"/>
      <c r="ES189" s="18"/>
      <c r="ET189" s="18"/>
      <c r="EY189" s="18"/>
      <c r="EZ189" s="18"/>
      <c r="FA189" s="462"/>
      <c r="FB189" s="18"/>
      <c r="FC189" s="18"/>
      <c r="FH189" s="18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R189" s="18"/>
      <c r="GS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1892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2381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4623</v>
      </c>
      <c r="BS190" s="3" t="s">
        <v>1430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G190" s="18"/>
      <c r="EH190" s="18"/>
      <c r="EI190" s="462"/>
      <c r="EJ190" s="18"/>
      <c r="EK190" s="18"/>
      <c r="EP190" s="18"/>
      <c r="EQ190" s="18"/>
      <c r="ER190" s="462"/>
      <c r="ES190" s="18"/>
      <c r="ET190" s="18"/>
      <c r="EY190" s="18"/>
      <c r="EZ190" s="18"/>
      <c r="FA190" s="462"/>
      <c r="FB190" s="18"/>
      <c r="FC190" s="18"/>
      <c r="FH190" s="18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R190" s="18"/>
      <c r="GS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2371</v>
      </c>
      <c r="BI191" s="18"/>
      <c r="BK191" s="50"/>
      <c r="BN191" s="49" t="s">
        <v>4597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G191" s="18"/>
      <c r="EH191" s="18"/>
      <c r="EI191" s="462"/>
      <c r="EJ191" s="18"/>
      <c r="EK191" s="18"/>
      <c r="EP191" s="18"/>
      <c r="EQ191" s="18"/>
      <c r="ER191" s="462"/>
      <c r="ES191" s="18"/>
      <c r="ET191" s="18"/>
      <c r="EY191" s="18"/>
      <c r="EZ191" s="18"/>
      <c r="FA191" s="462"/>
      <c r="FB191" s="18"/>
      <c r="FC191" s="18"/>
      <c r="FH191" s="18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R191" s="18"/>
      <c r="GS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1893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2382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4624</v>
      </c>
      <c r="BS192" s="3" t="s">
        <v>1431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G192" s="18"/>
      <c r="EH192" s="18"/>
      <c r="EI192" s="462"/>
      <c r="EJ192" s="18"/>
      <c r="EK192" s="18"/>
      <c r="EP192" s="18"/>
      <c r="EQ192" s="18"/>
      <c r="ER192" s="462"/>
      <c r="ES192" s="18"/>
      <c r="ET192" s="18"/>
      <c r="EY192" s="18"/>
      <c r="EZ192" s="18"/>
      <c r="FA192" s="462"/>
      <c r="FB192" s="18"/>
      <c r="FC192" s="18"/>
      <c r="FH192" s="18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R192" s="18"/>
      <c r="GS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2371</v>
      </c>
      <c r="BI193" s="18"/>
      <c r="BK193" s="50"/>
      <c r="BN193" s="49" t="s">
        <v>4597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G193" s="469"/>
      <c r="EH193" s="18"/>
      <c r="EI193" s="462"/>
      <c r="EJ193" s="18"/>
      <c r="EK193" s="18"/>
      <c r="EP193" s="469"/>
      <c r="EQ193" s="18"/>
      <c r="ER193" s="462"/>
      <c r="ES193" s="18"/>
      <c r="ET193" s="18"/>
      <c r="EY193" s="469"/>
      <c r="EZ193" s="18"/>
      <c r="FA193" s="462"/>
      <c r="FB193" s="18"/>
      <c r="FC193" s="18"/>
      <c r="FH193" s="472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R193" s="472"/>
      <c r="GS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1894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2383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4625</v>
      </c>
      <c r="BS194" s="3" t="s">
        <v>1432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G194" s="18"/>
      <c r="EH194" s="18"/>
      <c r="EI194" s="462"/>
      <c r="EJ194" s="18"/>
      <c r="EK194" s="18"/>
      <c r="EP194" s="18"/>
      <c r="EQ194" s="18"/>
      <c r="ER194" s="462"/>
      <c r="ES194" s="18"/>
      <c r="ET194" s="18"/>
      <c r="EY194" s="18"/>
      <c r="EZ194" s="18"/>
      <c r="FA194" s="462"/>
      <c r="FB194" s="18"/>
      <c r="FC194" s="18"/>
      <c r="FH194" s="18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R194" s="18"/>
      <c r="GS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2371</v>
      </c>
      <c r="BI195" s="18"/>
      <c r="BK195" s="50"/>
      <c r="BN195" s="49" t="s">
        <v>4597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G195" s="348"/>
      <c r="EH195" s="18"/>
      <c r="EI195" s="462"/>
      <c r="EJ195" s="18"/>
      <c r="EK195" s="18"/>
      <c r="EP195" s="348"/>
      <c r="EQ195" s="18"/>
      <c r="ER195" s="462"/>
      <c r="ES195" s="18"/>
      <c r="ET195" s="18"/>
      <c r="EY195" s="348"/>
      <c r="EZ195" s="18"/>
      <c r="FA195" s="462"/>
      <c r="FB195" s="18"/>
      <c r="FC195" s="18"/>
      <c r="FH195" s="348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R195" s="348"/>
      <c r="GS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1895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2384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4626</v>
      </c>
      <c r="BS196" s="3" t="s">
        <v>1433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G196" s="18"/>
      <c r="EH196" s="18"/>
      <c r="EI196" s="462"/>
      <c r="EJ196" s="18"/>
      <c r="EK196" s="18"/>
      <c r="EP196" s="18"/>
      <c r="EQ196" s="18"/>
      <c r="ER196" s="462"/>
      <c r="ES196" s="18"/>
      <c r="ET196" s="18"/>
      <c r="EY196" s="18"/>
      <c r="EZ196" s="18"/>
      <c r="FA196" s="462"/>
      <c r="FB196" s="18"/>
      <c r="FC196" s="18"/>
      <c r="FH196" s="18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R196" s="18"/>
      <c r="GS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2371</v>
      </c>
      <c r="BI197" s="18"/>
      <c r="BK197" s="50"/>
      <c r="BN197" s="49" t="s">
        <v>4597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G197" s="18"/>
      <c r="EH197" s="18"/>
      <c r="EI197" s="462"/>
      <c r="EJ197" s="18"/>
      <c r="EK197" s="18"/>
      <c r="EP197" s="18"/>
      <c r="EQ197" s="18"/>
      <c r="ER197" s="462"/>
      <c r="ES197" s="18"/>
      <c r="ET197" s="18"/>
      <c r="EY197" s="18"/>
      <c r="EZ197" s="18"/>
      <c r="FA197" s="462"/>
      <c r="FB197" s="18"/>
      <c r="FC197" s="18"/>
      <c r="FH197" s="18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R197" s="18"/>
      <c r="GS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1896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2385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4627</v>
      </c>
      <c r="BS198" s="3" t="s">
        <v>1434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G198" s="348"/>
      <c r="EH198" s="18"/>
      <c r="EI198" s="462"/>
      <c r="EJ198" s="18"/>
      <c r="EK198" s="18"/>
      <c r="EP198" s="348"/>
      <c r="EQ198" s="18"/>
      <c r="ER198" s="462"/>
      <c r="ES198" s="18"/>
      <c r="ET198" s="18"/>
      <c r="EY198" s="348"/>
      <c r="EZ198" s="18"/>
      <c r="FA198" s="462"/>
      <c r="FB198" s="18"/>
      <c r="FC198" s="18"/>
      <c r="FH198" s="348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R198" s="348"/>
      <c r="GS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2371</v>
      </c>
      <c r="BI199" s="18"/>
      <c r="BK199" s="50"/>
      <c r="BN199" s="49" t="s">
        <v>4597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G199" s="348"/>
      <c r="EH199" s="18"/>
      <c r="EI199" s="462"/>
      <c r="EJ199" s="18"/>
      <c r="EK199" s="18"/>
      <c r="EP199" s="348"/>
      <c r="EQ199" s="18"/>
      <c r="ER199" s="462"/>
      <c r="ES199" s="18"/>
      <c r="ET199" s="18"/>
      <c r="EY199" s="348"/>
      <c r="EZ199" s="18"/>
      <c r="FA199" s="462"/>
      <c r="FB199" s="18"/>
      <c r="FC199" s="18"/>
      <c r="FH199" s="348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R199" s="348"/>
      <c r="GS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1897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2386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4628</v>
      </c>
      <c r="BS200" t="s">
        <v>1440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G200" s="18"/>
      <c r="EH200" s="18"/>
      <c r="EI200" s="462"/>
      <c r="EJ200" s="18"/>
      <c r="EK200" s="18"/>
      <c r="EP200" s="18"/>
      <c r="EQ200" s="18"/>
      <c r="ER200" s="462"/>
      <c r="ES200" s="18"/>
      <c r="ET200" s="18"/>
      <c r="EY200" s="18"/>
      <c r="EZ200" s="18"/>
      <c r="FA200" s="462"/>
      <c r="FB200" s="18"/>
      <c r="FC200" s="18"/>
      <c r="FH200" s="18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R200" s="18"/>
      <c r="GS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2371</v>
      </c>
      <c r="BI201" s="18"/>
      <c r="BK201" s="50"/>
      <c r="BN201" s="49" t="s">
        <v>4597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G201" s="348"/>
      <c r="EH201" s="18"/>
      <c r="EI201" s="462"/>
      <c r="EJ201" s="18"/>
      <c r="EK201" s="18"/>
      <c r="EP201" s="348"/>
      <c r="EQ201" s="18"/>
      <c r="ER201" s="462"/>
      <c r="ES201" s="18"/>
      <c r="ET201" s="18"/>
      <c r="EY201" s="348"/>
      <c r="EZ201" s="18"/>
      <c r="FA201" s="462"/>
      <c r="FB201" s="18"/>
      <c r="FC201" s="18"/>
      <c r="FH201" s="348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R201" s="348"/>
      <c r="GS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1898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2387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4629</v>
      </c>
      <c r="BS202" t="s">
        <v>1441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G202" s="348"/>
      <c r="EH202" s="18"/>
      <c r="EI202" s="462"/>
      <c r="EJ202" s="18"/>
      <c r="EK202" s="18"/>
      <c r="EP202" s="348"/>
      <c r="EQ202" s="18"/>
      <c r="ER202" s="462"/>
      <c r="ES202" s="18"/>
      <c r="ET202" s="18"/>
      <c r="EY202" s="348"/>
      <c r="EZ202" s="18"/>
      <c r="FA202" s="462"/>
      <c r="FB202" s="18"/>
      <c r="FC202" s="18"/>
      <c r="FH202" s="348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R202" s="348"/>
      <c r="GS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2371</v>
      </c>
      <c r="BI203" s="18"/>
      <c r="BK203" s="50"/>
      <c r="BN203" s="49" t="s">
        <v>4597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G203" s="348"/>
      <c r="EH203" s="18"/>
      <c r="EI203" s="462"/>
      <c r="EJ203" s="18"/>
      <c r="EK203" s="18"/>
      <c r="EP203" s="348"/>
      <c r="EQ203" s="18"/>
      <c r="ER203" s="462"/>
      <c r="ES203" s="18"/>
      <c r="ET203" s="18"/>
      <c r="EY203" s="348"/>
      <c r="EZ203" s="18"/>
      <c r="FA203" s="462"/>
      <c r="FB203" s="18"/>
      <c r="FC203" s="18"/>
      <c r="FH203" s="348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R203" s="348"/>
      <c r="GS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1899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2388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4630</v>
      </c>
      <c r="BS204" t="s">
        <v>1442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G204" s="18"/>
      <c r="EH204" s="18"/>
      <c r="EI204" s="462"/>
      <c r="EJ204" s="18"/>
      <c r="EK204" s="18"/>
      <c r="EP204" s="18"/>
      <c r="EQ204" s="18"/>
      <c r="ER204" s="462"/>
      <c r="ES204" s="18"/>
      <c r="ET204" s="18"/>
      <c r="EY204" s="18"/>
      <c r="EZ204" s="18"/>
      <c r="FA204" s="462"/>
      <c r="FB204" s="18"/>
      <c r="FC204" s="18"/>
      <c r="FH204" s="18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R204" s="18"/>
      <c r="GS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2352</v>
      </c>
      <c r="BI205" s="18"/>
      <c r="BK205" s="50"/>
      <c r="BN205" s="49" t="s">
        <v>4597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G205" s="18"/>
      <c r="EH205" s="18"/>
      <c r="EI205" s="462"/>
      <c r="EJ205" s="18"/>
      <c r="EK205" s="18"/>
      <c r="EP205" s="18"/>
      <c r="EQ205" s="18"/>
      <c r="ER205" s="462"/>
      <c r="ES205" s="18"/>
      <c r="ET205" s="18"/>
      <c r="EY205" s="18"/>
      <c r="EZ205" s="18"/>
      <c r="FA205" s="462"/>
      <c r="FB205" s="18"/>
      <c r="FC205" s="18"/>
      <c r="FH205" s="18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R205" s="18"/>
      <c r="GS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1900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2389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4631</v>
      </c>
      <c r="BS206" t="s">
        <v>1443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G206" s="18"/>
      <c r="EH206" s="18"/>
      <c r="EI206" s="462"/>
      <c r="EJ206" s="18"/>
      <c r="EK206" s="18"/>
      <c r="EP206" s="18"/>
      <c r="EQ206" s="18"/>
      <c r="ER206" s="462"/>
      <c r="ES206" s="18"/>
      <c r="ET206" s="18"/>
      <c r="EY206" s="18"/>
      <c r="EZ206" s="18"/>
      <c r="FA206" s="462"/>
      <c r="FB206" s="18"/>
      <c r="FC206" s="18"/>
      <c r="FH206" s="18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R206" s="18"/>
      <c r="GS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2371</v>
      </c>
      <c r="BI207" s="18"/>
      <c r="BK207" s="50"/>
      <c r="BN207" s="49" t="s">
        <v>4597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G207" s="348"/>
      <c r="EH207" s="18"/>
      <c r="EI207" s="462"/>
      <c r="EJ207" s="18"/>
      <c r="EK207" s="18"/>
      <c r="EP207" s="348"/>
      <c r="EQ207" s="18"/>
      <c r="ER207" s="462"/>
      <c r="ES207" s="18"/>
      <c r="ET207" s="18"/>
      <c r="EY207" s="348"/>
      <c r="EZ207" s="18"/>
      <c r="FA207" s="462"/>
      <c r="FB207" s="18"/>
      <c r="FC207" s="18"/>
      <c r="FH207" s="348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R207" s="348"/>
      <c r="GS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1901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2390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4632</v>
      </c>
      <c r="BS208" s="3" t="s">
        <v>1461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G208" s="348"/>
      <c r="EH208" s="18"/>
      <c r="EI208" s="462"/>
      <c r="EJ208" s="18"/>
      <c r="EK208" s="18"/>
      <c r="EP208" s="348"/>
      <c r="EQ208" s="18"/>
      <c r="ER208" s="462"/>
      <c r="ES208" s="18"/>
      <c r="ET208" s="18"/>
      <c r="EY208" s="348"/>
      <c r="EZ208" s="18"/>
      <c r="FA208" s="462"/>
      <c r="FB208" s="18"/>
      <c r="FC208" s="18"/>
      <c r="FH208" s="348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R208" s="348"/>
      <c r="GS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2371</v>
      </c>
      <c r="BI209" s="18"/>
      <c r="BK209" s="50"/>
      <c r="BN209" s="49" t="s">
        <v>4597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G209" s="18"/>
      <c r="EH209" s="18"/>
      <c r="EI209" s="462"/>
      <c r="EJ209" s="18"/>
      <c r="EK209" s="18"/>
      <c r="EP209" s="18"/>
      <c r="EQ209" s="18"/>
      <c r="ER209" s="462"/>
      <c r="ES209" s="18"/>
      <c r="ET209" s="18"/>
      <c r="EY209" s="18"/>
      <c r="EZ209" s="18"/>
      <c r="FA209" s="462"/>
      <c r="FB209" s="18"/>
      <c r="FC209" s="18"/>
      <c r="FH209" s="18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R209" s="18"/>
      <c r="GS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1902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2391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4633</v>
      </c>
      <c r="BS210" s="3" t="s">
        <v>1462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G210" s="469"/>
      <c r="EH210" s="18"/>
      <c r="EI210" s="462"/>
      <c r="EJ210" s="18"/>
      <c r="EK210" s="18"/>
      <c r="EP210" s="469"/>
      <c r="EQ210" s="18"/>
      <c r="ER210" s="462"/>
      <c r="ES210" s="18"/>
      <c r="ET210" s="18"/>
      <c r="EY210" s="469"/>
      <c r="EZ210" s="18"/>
      <c r="FA210" s="462"/>
      <c r="FB210" s="18"/>
      <c r="FC210" s="18"/>
      <c r="FH210" s="472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R210" s="472"/>
      <c r="GS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2352</v>
      </c>
      <c r="BK211" s="50"/>
      <c r="BN211" s="49" t="s">
        <v>4597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G211" s="348"/>
      <c r="EH211" s="18"/>
      <c r="EI211" s="462"/>
      <c r="EJ211" s="18"/>
      <c r="EK211" s="18"/>
      <c r="EP211" s="348"/>
      <c r="EQ211" s="18"/>
      <c r="ER211" s="462"/>
      <c r="ES211" s="18"/>
      <c r="ET211" s="18"/>
      <c r="EY211" s="348"/>
      <c r="EZ211" s="18"/>
      <c r="FA211" s="462"/>
      <c r="FB211" s="18"/>
      <c r="FC211" s="18"/>
      <c r="FH211" s="348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GR211" s="348"/>
      <c r="GS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1903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2392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4635</v>
      </c>
      <c r="BS212" s="60" t="s">
        <v>1463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G212" s="348"/>
      <c r="EH212" s="18"/>
      <c r="EI212" s="462"/>
      <c r="EJ212" s="18"/>
      <c r="EK212" s="18"/>
      <c r="EP212" s="348"/>
      <c r="EQ212" s="18"/>
      <c r="ER212" s="462"/>
      <c r="ES212" s="18"/>
      <c r="ET212" s="18"/>
      <c r="EY212" s="348"/>
      <c r="EZ212" s="18"/>
      <c r="FA212" s="462"/>
      <c r="FB212" s="18"/>
      <c r="FC212" s="18"/>
      <c r="FH212" s="348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GR212" s="348"/>
      <c r="GS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2371</v>
      </c>
      <c r="BK213" s="50"/>
      <c r="BN213" s="49" t="s">
        <v>4597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G213" s="18"/>
      <c r="EH213" s="18"/>
      <c r="EI213" s="462"/>
      <c r="EJ213" s="18"/>
      <c r="EK213" s="18"/>
      <c r="EP213" s="18"/>
      <c r="EQ213" s="18"/>
      <c r="ER213" s="462"/>
      <c r="ES213" s="18"/>
      <c r="ET213" s="18"/>
      <c r="EY213" s="18"/>
      <c r="EZ213" s="18"/>
      <c r="FA213" s="462"/>
      <c r="FB213" s="18"/>
      <c r="FC213" s="18"/>
      <c r="FH213" s="18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GR213" s="18"/>
      <c r="GS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1904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2393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4634</v>
      </c>
      <c r="BS214" s="3" t="s">
        <v>1464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G214" s="469"/>
      <c r="EH214" s="18"/>
      <c r="EI214" s="462"/>
      <c r="EJ214" s="18"/>
      <c r="EK214" s="18"/>
      <c r="EP214" s="469"/>
      <c r="EQ214" s="18"/>
      <c r="ER214" s="462"/>
      <c r="ES214" s="18"/>
      <c r="ET214" s="18"/>
      <c r="EY214" s="469"/>
      <c r="EZ214" s="18"/>
      <c r="FA214" s="462"/>
      <c r="FB214" s="18"/>
      <c r="FC214" s="18"/>
      <c r="FH214" s="472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GR214" s="472"/>
      <c r="GS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2352</v>
      </c>
      <c r="BK215" s="50"/>
      <c r="BN215" s="49" t="s">
        <v>4597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G215" s="18"/>
      <c r="EH215" s="18"/>
      <c r="EI215" s="462"/>
      <c r="EJ215" s="18"/>
      <c r="EK215" s="18"/>
      <c r="EP215" s="18"/>
      <c r="EQ215" s="18"/>
      <c r="ER215" s="462"/>
      <c r="ES215" s="18"/>
      <c r="ET215" s="18"/>
      <c r="EY215" s="18"/>
      <c r="EZ215" s="18"/>
      <c r="FA215" s="462"/>
      <c r="FB215" s="18"/>
      <c r="FC215" s="18"/>
      <c r="FH215" s="18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GR215" s="18"/>
      <c r="GS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1905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2394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4636</v>
      </c>
      <c r="BS216" s="3" t="s">
        <v>1465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G216" s="18"/>
      <c r="EH216" s="18"/>
      <c r="EI216" s="462"/>
      <c r="EJ216" s="18"/>
      <c r="EK216" s="18"/>
      <c r="EP216" s="18"/>
      <c r="EQ216" s="18"/>
      <c r="ER216" s="462"/>
      <c r="ES216" s="18"/>
      <c r="ET216" s="18"/>
      <c r="EY216" s="18"/>
      <c r="EZ216" s="18"/>
      <c r="FA216" s="462"/>
      <c r="FB216" s="18"/>
      <c r="FC216" s="18"/>
      <c r="FH216" s="18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GR216" s="18"/>
      <c r="GS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2371</v>
      </c>
      <c r="BK217" s="50"/>
      <c r="BN217" s="49" t="s">
        <v>4617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G217" s="348"/>
      <c r="EH217" s="18"/>
      <c r="EI217" s="462"/>
      <c r="EJ217" s="18"/>
      <c r="EK217" s="18"/>
      <c r="EP217" s="348"/>
      <c r="EQ217" s="18"/>
      <c r="ER217" s="462"/>
      <c r="ES217" s="18"/>
      <c r="ET217" s="18"/>
      <c r="EY217" s="348"/>
      <c r="EZ217" s="18"/>
      <c r="FA217" s="462"/>
      <c r="FB217" s="18"/>
      <c r="FC217" s="18"/>
      <c r="FH217" s="348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GR217" s="348"/>
      <c r="GS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1906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2395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4637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3112</v>
      </c>
      <c r="BK219" s="50"/>
      <c r="BN219" s="49" t="s">
        <v>4597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1907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2405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2371</v>
      </c>
      <c r="BH221" s="89"/>
      <c r="BJ221" s="3"/>
      <c r="BK221" s="50"/>
      <c r="BN221" s="49" t="s">
        <v>4617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1908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2406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4638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2371</v>
      </c>
      <c r="BH223" s="89"/>
      <c r="BJ223" s="3"/>
      <c r="BK223" s="50"/>
      <c r="BN223" s="49" t="s">
        <v>4597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1909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2407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4639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</row>
    <row r="225" spans="1:130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2371</v>
      </c>
      <c r="BH225" s="89"/>
      <c r="BJ225" s="3"/>
      <c r="BK225" s="50"/>
      <c r="BN225" s="49" t="s">
        <v>4597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</row>
    <row r="226" spans="1:130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1910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2408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4640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</row>
    <row r="227" spans="1:130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2371</v>
      </c>
      <c r="BH227" s="89"/>
      <c r="BJ227" s="3"/>
      <c r="BK227" s="50"/>
      <c r="BN227" s="49" t="s">
        <v>4597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</row>
    <row r="228" spans="1:130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1911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2409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4641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</row>
    <row r="229" spans="1:130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2371</v>
      </c>
      <c r="BH229" s="89"/>
      <c r="BJ229" s="3"/>
      <c r="BK229" s="50"/>
      <c r="BN229" s="49" t="s">
        <v>4617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</row>
    <row r="230" spans="1:130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1912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2410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4642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</row>
    <row r="231" spans="1:130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2371</v>
      </c>
      <c r="BH231" s="89"/>
      <c r="BJ231" s="3"/>
      <c r="BK231" s="50"/>
      <c r="BN231" s="49" t="s">
        <v>4597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</row>
    <row r="232" spans="1:130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1913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2411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1896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</row>
    <row r="233" spans="1:130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2353</v>
      </c>
      <c r="BH233" s="89"/>
      <c r="BJ233" s="3"/>
      <c r="BK233" s="50"/>
      <c r="BN233" s="49" t="s">
        <v>4617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</row>
    <row r="234" spans="1:130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1914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2412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4643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</row>
    <row r="235" spans="1:130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2353</v>
      </c>
      <c r="BH235" s="89"/>
      <c r="BJ235" s="3"/>
      <c r="BK235" s="50"/>
      <c r="BN235" s="49" t="s">
        <v>4617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</row>
    <row r="236" spans="1:130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1915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2413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4644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</row>
    <row r="237" spans="1:130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2353</v>
      </c>
      <c r="BH237" s="89"/>
      <c r="BJ237" s="3"/>
      <c r="BK237" s="50"/>
      <c r="BN237" s="49" t="s">
        <v>4597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</row>
    <row r="238" spans="1:130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1916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2414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4645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</row>
    <row r="239" spans="1:130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2353</v>
      </c>
      <c r="BH239" s="89"/>
      <c r="BJ239" s="60"/>
      <c r="BK239" s="50"/>
      <c r="BN239" s="49" t="s">
        <v>4597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</row>
    <row r="240" spans="1:130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1917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2415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4646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</row>
    <row r="241" spans="1:130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2371</v>
      </c>
      <c r="BH241" s="89"/>
      <c r="BJ241" s="60"/>
      <c r="BK241" s="50"/>
      <c r="BN241" s="49" t="s">
        <v>4617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</row>
    <row r="242" spans="1:130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1918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2416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4647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</row>
    <row r="243" spans="1:130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2353</v>
      </c>
      <c r="BH243" s="89"/>
      <c r="BJ243" s="3"/>
      <c r="BK243" s="50"/>
      <c r="BN243" s="49" t="s">
        <v>4617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</row>
    <row r="244" spans="1:130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1919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2417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4648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</row>
    <row r="245" spans="1:130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2353</v>
      </c>
      <c r="BH245" s="89"/>
      <c r="BK245" s="50"/>
      <c r="BN245" s="49" t="s">
        <v>4617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</row>
    <row r="246" spans="1:130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1920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2418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4649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</row>
    <row r="247" spans="1:130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2353</v>
      </c>
      <c r="BH247" s="89"/>
      <c r="BK247" s="50"/>
      <c r="BN247" s="49" t="s">
        <v>4597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</row>
    <row r="248" spans="1:130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1921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2419</v>
      </c>
      <c r="BJ248" t="s">
        <v>1481</v>
      </c>
      <c r="BK248" s="50"/>
      <c r="BN248" s="277" t="s">
        <v>2006</v>
      </c>
      <c r="BO248" s="103"/>
      <c r="BP248" s="63"/>
      <c r="BQ248" s="171">
        <v>40152.850000000028</v>
      </c>
      <c r="BR248" s="238" t="s">
        <v>4650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</row>
    <row r="249" spans="1:130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2353</v>
      </c>
      <c r="BH249" s="89"/>
      <c r="BK249" s="50"/>
      <c r="BN249" s="49" t="s">
        <v>4795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</row>
    <row r="250" spans="1:130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1922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2420</v>
      </c>
      <c r="BJ250" t="s">
        <v>1482</v>
      </c>
      <c r="BK250" s="50"/>
      <c r="BN250" s="277" t="s">
        <v>2004</v>
      </c>
      <c r="BO250" s="103"/>
      <c r="BP250" s="63"/>
      <c r="BQ250" s="171">
        <v>39826.924999999945</v>
      </c>
      <c r="BR250" s="238" t="s">
        <v>4651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</row>
    <row r="251" spans="1:130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2353</v>
      </c>
      <c r="BH251" s="89"/>
      <c r="BJ251" s="89"/>
      <c r="BK251" s="50"/>
      <c r="BN251" s="49" t="s">
        <v>4795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</row>
    <row r="252" spans="1:130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1923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2421</v>
      </c>
      <c r="BJ252" t="s">
        <v>1483</v>
      </c>
      <c r="BK252" s="50"/>
      <c r="BN252" s="277" t="s">
        <v>2016</v>
      </c>
      <c r="BO252" s="103"/>
      <c r="BP252" s="63"/>
      <c r="BQ252" s="171">
        <v>39628.612499999937</v>
      </c>
      <c r="BR252" s="238" t="s">
        <v>4652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</row>
    <row r="253" spans="1:130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2353</v>
      </c>
      <c r="BH253" s="89"/>
      <c r="BK253" s="50"/>
      <c r="BN253" s="49" t="s">
        <v>4795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</row>
    <row r="254" spans="1:130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1924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2422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4653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</row>
    <row r="255" spans="1:130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2353</v>
      </c>
      <c r="BH255" s="89"/>
      <c r="BK255" s="50"/>
      <c r="BN255" s="49" t="s">
        <v>4597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</row>
    <row r="256" spans="1:130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1925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2423</v>
      </c>
      <c r="BJ256" t="s">
        <v>1485</v>
      </c>
      <c r="BK256" s="50"/>
      <c r="BN256" s="277" t="s">
        <v>2000</v>
      </c>
      <c r="BO256" s="63"/>
      <c r="BP256" s="63"/>
      <c r="BQ256" s="171">
        <v>37835.46249999998</v>
      </c>
      <c r="BR256" s="238" t="s">
        <v>4654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</row>
    <row r="257" spans="1:130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2353</v>
      </c>
      <c r="BH257" s="89"/>
      <c r="BK257" s="50"/>
      <c r="BN257" s="49" t="s">
        <v>4795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</row>
    <row r="258" spans="1:130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1926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2424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4655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</row>
    <row r="259" spans="1:130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2353</v>
      </c>
      <c r="BH259" s="89"/>
      <c r="BK259" s="50"/>
      <c r="BN259" s="49" t="s">
        <v>4597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</row>
    <row r="260" spans="1:130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1927</v>
      </c>
      <c r="BA260" t="s">
        <v>1849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2425</v>
      </c>
      <c r="BJ260" t="s">
        <v>1849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4656</v>
      </c>
      <c r="BS260" t="s">
        <v>1849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</row>
    <row r="261" spans="1:130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4617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</row>
    <row r="262" spans="1:130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1928</v>
      </c>
      <c r="BA262" t="s">
        <v>1850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2426</v>
      </c>
      <c r="BJ262" t="s">
        <v>1850</v>
      </c>
      <c r="BK262" s="50"/>
      <c r="BN262" s="277" t="s">
        <v>2007</v>
      </c>
      <c r="BO262" s="103"/>
      <c r="BP262" s="63"/>
      <c r="BQ262" s="171">
        <v>36801.762499999953</v>
      </c>
      <c r="BR262" s="238" t="s">
        <v>4657</v>
      </c>
      <c r="BS262" t="s">
        <v>1850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</row>
    <row r="263" spans="1:130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2353</v>
      </c>
      <c r="BH263" s="89"/>
      <c r="BK263" s="50"/>
      <c r="BN263" s="49" t="s">
        <v>4795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</row>
    <row r="264" spans="1:130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1929</v>
      </c>
      <c r="BA264" t="s">
        <v>1851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2427</v>
      </c>
      <c r="BJ264" t="s">
        <v>1851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4796</v>
      </c>
      <c r="BS264" t="s">
        <v>1851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</row>
    <row r="265" spans="1:130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4617</v>
      </c>
      <c r="BQ265" s="89"/>
      <c r="BT265" s="50"/>
      <c r="BV265" s="50"/>
      <c r="DY265" s="50"/>
      <c r="DZ265" s="462"/>
    </row>
    <row r="266" spans="1:130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1930</v>
      </c>
      <c r="BA266" t="s">
        <v>1852</v>
      </c>
      <c r="BB266" s="18"/>
      <c r="BC266"/>
      <c r="BE266" s="41" t="s">
        <v>2006</v>
      </c>
      <c r="BF266" s="3"/>
      <c r="BG266" s="337"/>
      <c r="BH266" s="171">
        <v>23405.400000000049</v>
      </c>
      <c r="BI266" s="238" t="s">
        <v>2430</v>
      </c>
      <c r="BJ266" t="s">
        <v>1852</v>
      </c>
      <c r="BN266" s="277" t="s">
        <v>2008</v>
      </c>
      <c r="BO266" s="103"/>
      <c r="BP266" s="63"/>
      <c r="BQ266" s="171">
        <v>35355.024999999834</v>
      </c>
      <c r="BR266" s="238" t="s">
        <v>4658</v>
      </c>
      <c r="BS266" t="s">
        <v>1852</v>
      </c>
    </row>
    <row r="267" spans="1:130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4795</v>
      </c>
      <c r="BQ267" s="89"/>
    </row>
    <row r="268" spans="1:130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1931</v>
      </c>
      <c r="BA268" t="s">
        <v>1853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2428</v>
      </c>
      <c r="BJ268" t="s">
        <v>1853</v>
      </c>
      <c r="BN268" s="277" t="s">
        <v>2009</v>
      </c>
      <c r="BO268" s="103"/>
      <c r="BP268" s="63"/>
      <c r="BQ268" s="171">
        <v>34697.900000000154</v>
      </c>
      <c r="BR268" s="238" t="s">
        <v>4659</v>
      </c>
      <c r="BS268" t="s">
        <v>1853</v>
      </c>
    </row>
    <row r="269" spans="1:130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3113</v>
      </c>
      <c r="BH269" s="89"/>
      <c r="BN269" s="49" t="s">
        <v>4795</v>
      </c>
      <c r="BQ269" s="89"/>
    </row>
    <row r="270" spans="1:130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1932</v>
      </c>
      <c r="BA270" t="s">
        <v>1854</v>
      </c>
      <c r="BB270" s="18"/>
      <c r="BC270"/>
      <c r="BE270" s="41" t="s">
        <v>2004</v>
      </c>
      <c r="BF270" s="3"/>
      <c r="BG270" s="337"/>
      <c r="BH270" s="171">
        <v>23005.50000000008</v>
      </c>
      <c r="BI270" s="238" t="s">
        <v>2429</v>
      </c>
      <c r="BJ270" t="s">
        <v>1854</v>
      </c>
      <c r="BN270" s="277" t="s">
        <v>2005</v>
      </c>
      <c r="BO270" s="103"/>
      <c r="BP270" s="63"/>
      <c r="BQ270" s="171">
        <v>31591.174999999974</v>
      </c>
      <c r="BR270" s="238" t="s">
        <v>4660</v>
      </c>
      <c r="BS270" t="s">
        <v>1854</v>
      </c>
    </row>
    <row r="271" spans="1:130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4795</v>
      </c>
      <c r="BQ271" s="89"/>
    </row>
    <row r="272" spans="1:130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1933</v>
      </c>
      <c r="BA272" t="s">
        <v>1855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2431</v>
      </c>
      <c r="BJ272" t="s">
        <v>1855</v>
      </c>
      <c r="BN272" s="277" t="s">
        <v>6</v>
      </c>
      <c r="BO272" s="9"/>
      <c r="BP272" s="63"/>
      <c r="BQ272" s="171">
        <v>29022.024999999987</v>
      </c>
      <c r="BR272" s="238" t="s">
        <v>4661</v>
      </c>
      <c r="BS272" t="s">
        <v>1855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2371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1934</v>
      </c>
      <c r="BA274" t="s">
        <v>1856</v>
      </c>
      <c r="BB274" s="18"/>
      <c r="BC274"/>
      <c r="BE274" s="41" t="s">
        <v>2016</v>
      </c>
      <c r="BF274" s="3"/>
      <c r="BG274" s="337"/>
      <c r="BH274" s="171">
        <v>22419.349999999889</v>
      </c>
      <c r="BI274" s="238" t="s">
        <v>2432</v>
      </c>
      <c r="BJ274" t="s">
        <v>1856</v>
      </c>
      <c r="BN274" s="277" t="s">
        <v>2001</v>
      </c>
      <c r="BO274" s="9"/>
      <c r="BP274" s="63"/>
      <c r="BQ274" s="171">
        <v>28119.574999999964</v>
      </c>
      <c r="BR274" s="238" t="s">
        <v>4662</v>
      </c>
      <c r="BS274" t="s">
        <v>1856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4795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1935</v>
      </c>
      <c r="BA276" t="s">
        <v>1857</v>
      </c>
      <c r="BB276" s="18"/>
      <c r="BC276"/>
      <c r="BE276" s="41" t="s">
        <v>2007</v>
      </c>
      <c r="BF276" s="3"/>
      <c r="BG276" s="337"/>
      <c r="BH276" s="171">
        <v>22226.350000000177</v>
      </c>
      <c r="BI276" s="238" t="s">
        <v>2433</v>
      </c>
      <c r="BJ276" t="s">
        <v>1857</v>
      </c>
      <c r="BN276" s="277" t="s">
        <v>19</v>
      </c>
      <c r="BO276" s="9"/>
      <c r="BP276" s="63"/>
      <c r="BQ276" s="171">
        <v>27967.699999999924</v>
      </c>
      <c r="BR276" s="238" t="s">
        <v>4663</v>
      </c>
      <c r="BS276" t="s">
        <v>1857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2371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1936</v>
      </c>
      <c r="BA278" t="s">
        <v>1858</v>
      </c>
      <c r="BB278" s="18"/>
      <c r="BC278"/>
      <c r="BE278" s="41" t="s">
        <v>2009</v>
      </c>
      <c r="BF278" s="3"/>
      <c r="BG278" s="337"/>
      <c r="BH278" s="171">
        <v>22038.700000000241</v>
      </c>
      <c r="BI278" s="238" t="s">
        <v>2434</v>
      </c>
      <c r="BJ278" t="s">
        <v>1858</v>
      </c>
      <c r="BN278" s="219" t="s">
        <v>1645</v>
      </c>
      <c r="BO278" s="9"/>
      <c r="BP278" s="63"/>
      <c r="BQ278" s="171">
        <v>22960.599999999871</v>
      </c>
      <c r="BR278" s="238" t="s">
        <v>4664</v>
      </c>
      <c r="BS278" t="s">
        <v>1858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2353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1937</v>
      </c>
      <c r="BA280" t="s">
        <v>1859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2435</v>
      </c>
      <c r="BJ280" t="s">
        <v>1859</v>
      </c>
      <c r="BN280" s="277" t="s">
        <v>2155</v>
      </c>
      <c r="BO280" s="63"/>
      <c r="BP280" s="63"/>
      <c r="BQ280" s="171">
        <v>22716.800000000105</v>
      </c>
      <c r="BR280" s="238" t="s">
        <v>4665</v>
      </c>
      <c r="BS280" t="s">
        <v>1859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1938</v>
      </c>
      <c r="BA282" t="s">
        <v>1860</v>
      </c>
      <c r="BB282" s="18"/>
      <c r="BC282"/>
      <c r="BE282" s="41" t="s">
        <v>2008</v>
      </c>
      <c r="BF282" s="3"/>
      <c r="BG282" s="337"/>
      <c r="BH282" s="171">
        <v>21549.599999999831</v>
      </c>
      <c r="BI282" s="238" t="s">
        <v>2436</v>
      </c>
      <c r="BJ282" t="s">
        <v>1860</v>
      </c>
      <c r="BN282" s="277" t="s">
        <v>4532</v>
      </c>
      <c r="BO282" s="63"/>
      <c r="BP282" s="63"/>
      <c r="BQ282" s="171">
        <v>20458.800000000094</v>
      </c>
      <c r="BR282" s="238" t="s">
        <v>4666</v>
      </c>
      <c r="BS282" t="s">
        <v>1860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1885</v>
      </c>
      <c r="BA284" t="s">
        <v>1861</v>
      </c>
      <c r="BB284" s="18"/>
      <c r="BC284"/>
      <c r="BE284" s="41" t="s">
        <v>2000</v>
      </c>
      <c r="BF284" s="3"/>
      <c r="BG284" s="337"/>
      <c r="BH284" s="171">
        <v>21281.950000000004</v>
      </c>
      <c r="BI284" s="238" t="s">
        <v>2437</v>
      </c>
      <c r="BJ284" t="s">
        <v>1861</v>
      </c>
      <c r="BN284" s="277" t="s">
        <v>2021</v>
      </c>
      <c r="BO284" s="63"/>
      <c r="BP284" s="63"/>
      <c r="BQ284" s="171">
        <v>20433.00000000004</v>
      </c>
      <c r="BR284" s="238" t="s">
        <v>4667</v>
      </c>
      <c r="BS284" t="s">
        <v>1861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1939</v>
      </c>
      <c r="BA286" t="s">
        <v>1862</v>
      </c>
      <c r="BB286" s="18"/>
      <c r="BC286"/>
      <c r="BE286" s="41" t="s">
        <v>2005</v>
      </c>
      <c r="BF286" s="3"/>
      <c r="BG286" s="337"/>
      <c r="BH286" s="171">
        <v>20666.500000000051</v>
      </c>
      <c r="BI286" s="238" t="s">
        <v>2438</v>
      </c>
      <c r="BJ286" t="s">
        <v>1862</v>
      </c>
      <c r="BN286" s="277" t="s">
        <v>2027</v>
      </c>
      <c r="BO286" s="63"/>
      <c r="BP286" s="63"/>
      <c r="BQ286" s="171">
        <v>20383.300000000007</v>
      </c>
      <c r="BR286" s="238" t="s">
        <v>4668</v>
      </c>
      <c r="BS286" t="s">
        <v>1862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1940</v>
      </c>
      <c r="BA288" t="s">
        <v>1863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2439</v>
      </c>
      <c r="BJ288" t="s">
        <v>1863</v>
      </c>
      <c r="BN288" s="277" t="s">
        <v>2026</v>
      </c>
      <c r="BO288" s="63"/>
      <c r="BP288" s="63"/>
      <c r="BQ288" s="171">
        <v>20311.099999999893</v>
      </c>
      <c r="BR288" s="238" t="s">
        <v>4669</v>
      </c>
      <c r="BS288" t="s">
        <v>1863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1941</v>
      </c>
      <c r="BA290" t="s">
        <v>1864</v>
      </c>
      <c r="BB290" s="18"/>
      <c r="BC290"/>
      <c r="BE290" s="41" t="s">
        <v>2002</v>
      </c>
      <c r="BF290" s="3"/>
      <c r="BG290" s="337"/>
      <c r="BH290" s="171">
        <v>19623.499999999811</v>
      </c>
      <c r="BI290" s="238" t="s">
        <v>2440</v>
      </c>
      <c r="BJ290" t="s">
        <v>1864</v>
      </c>
      <c r="BN290" s="277" t="s">
        <v>2025</v>
      </c>
      <c r="BO290" s="63"/>
      <c r="BP290" s="63"/>
      <c r="BQ290" s="171">
        <v>20073.399999999965</v>
      </c>
      <c r="BR290" s="238" t="s">
        <v>4670</v>
      </c>
      <c r="BS290" t="s">
        <v>1864</v>
      </c>
    </row>
    <row r="291" spans="15:71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1942</v>
      </c>
      <c r="BA292" t="s">
        <v>1865</v>
      </c>
      <c r="BB292" s="18"/>
      <c r="BC292"/>
      <c r="BE292" s="41" t="s">
        <v>2001</v>
      </c>
      <c r="BF292" s="3"/>
      <c r="BG292" s="337"/>
      <c r="BH292" s="171">
        <v>17329.299999999996</v>
      </c>
      <c r="BI292" s="238" t="s">
        <v>2441</v>
      </c>
      <c r="BJ292" t="s">
        <v>1865</v>
      </c>
      <c r="BN292" s="277" t="s">
        <v>2023</v>
      </c>
      <c r="BO292" s="63"/>
      <c r="BP292" s="63"/>
      <c r="BQ292" s="171">
        <v>20032.000000000062</v>
      </c>
      <c r="BR292" s="238" t="s">
        <v>4671</v>
      </c>
      <c r="BS292" t="s">
        <v>1865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1943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2442</v>
      </c>
      <c r="BJ294" t="s">
        <v>1866</v>
      </c>
      <c r="BN294" s="277" t="s">
        <v>2028</v>
      </c>
      <c r="BO294" s="63"/>
      <c r="BP294" s="63"/>
      <c r="BQ294" s="171">
        <v>18661.19999999995</v>
      </c>
      <c r="BR294" s="238" t="s">
        <v>4672</v>
      </c>
      <c r="BS294" t="s">
        <v>1866</v>
      </c>
    </row>
    <row r="295" spans="15:71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2443</v>
      </c>
      <c r="BJ296" s="3" t="s">
        <v>2396</v>
      </c>
      <c r="BN296" s="277" t="s">
        <v>2048</v>
      </c>
      <c r="BO296" s="63"/>
      <c r="BP296" s="63"/>
      <c r="BQ296" s="171">
        <v>17630.999999999989</v>
      </c>
      <c r="BR296" s="238" t="s">
        <v>4673</v>
      </c>
      <c r="BS296" s="3" t="s">
        <v>2396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2444</v>
      </c>
      <c r="BJ298" s="3" t="s">
        <v>2397</v>
      </c>
      <c r="BN298" s="277" t="s">
        <v>2022</v>
      </c>
      <c r="BO298" s="63"/>
      <c r="BP298" s="63"/>
      <c r="BQ298" s="171">
        <v>15996.699999999988</v>
      </c>
      <c r="BR298" s="238" t="s">
        <v>4674</v>
      </c>
      <c r="BS298" s="3" t="s">
        <v>2397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2445</v>
      </c>
      <c r="BJ300" s="3" t="s">
        <v>2398</v>
      </c>
      <c r="BN300" s="277" t="s">
        <v>2051</v>
      </c>
      <c r="BO300" s="63"/>
      <c r="BP300" s="63"/>
      <c r="BQ300" s="171">
        <v>15300.000000000095</v>
      </c>
      <c r="BR300" s="238" t="s">
        <v>4675</v>
      </c>
      <c r="BS300" s="3" t="s">
        <v>2398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2446</v>
      </c>
      <c r="BJ302" s="3" t="s">
        <v>2399</v>
      </c>
      <c r="BN302" s="277" t="s">
        <v>2002</v>
      </c>
      <c r="BO302" s="213"/>
      <c r="BP302" s="63"/>
      <c r="BQ302" s="171">
        <v>14912.324999999861</v>
      </c>
      <c r="BR302" s="238" t="s">
        <v>4676</v>
      </c>
      <c r="BS302" s="3" t="s">
        <v>2399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1925</v>
      </c>
      <c r="BJ304" s="3" t="s">
        <v>2400</v>
      </c>
      <c r="BN304" s="277" t="s">
        <v>2050</v>
      </c>
      <c r="BO304" s="63"/>
      <c r="BP304" s="63"/>
      <c r="BQ304" s="171">
        <v>14828.250000000113</v>
      </c>
      <c r="BR304" s="238" t="s">
        <v>4677</v>
      </c>
      <c r="BS304" s="3" t="s">
        <v>2400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2447</v>
      </c>
      <c r="BJ306" s="3" t="s">
        <v>2401</v>
      </c>
      <c r="BN306" s="277" t="s">
        <v>2024</v>
      </c>
      <c r="BO306" s="63"/>
      <c r="BP306" s="63"/>
      <c r="BQ306" s="171">
        <v>14402.500000000065</v>
      </c>
      <c r="BR306" s="238" t="s">
        <v>4678</v>
      </c>
      <c r="BS306" s="3" t="s">
        <v>2401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2448</v>
      </c>
      <c r="BJ308" s="3" t="s">
        <v>2402</v>
      </c>
      <c r="BN308" s="277" t="s">
        <v>29</v>
      </c>
      <c r="BO308" s="103"/>
      <c r="BP308" s="63"/>
      <c r="BQ308" s="171">
        <v>13427.962499999976</v>
      </c>
      <c r="BR308" s="238" t="s">
        <v>4679</v>
      </c>
      <c r="BS308" s="3" t="s">
        <v>2402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3113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2449</v>
      </c>
      <c r="BJ310" s="3" t="s">
        <v>2403</v>
      </c>
      <c r="BN310" s="63" t="s">
        <v>744</v>
      </c>
      <c r="BO310" s="103"/>
      <c r="BP310" s="63"/>
      <c r="BQ310" s="171">
        <v>13191.737499999999</v>
      </c>
      <c r="BR310" s="238" t="s">
        <v>4680</v>
      </c>
      <c r="BS310" s="3" t="s">
        <v>2403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2404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4681</v>
      </c>
      <c r="BS312" s="3" t="s">
        <v>4688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2439</v>
      </c>
      <c r="BS314" s="3" t="s">
        <v>4689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4682</v>
      </c>
      <c r="BS316" s="3" t="s">
        <v>4690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4683</v>
      </c>
      <c r="BS318" s="3" t="s">
        <v>4691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2442</v>
      </c>
      <c r="BS320" s="3" t="s">
        <v>4692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4684</v>
      </c>
      <c r="BS322" s="3" t="s">
        <v>4693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2444</v>
      </c>
      <c r="BS324" s="3" t="s">
        <v>4694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4685</v>
      </c>
      <c r="BS326" s="3" t="s">
        <v>4695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2446</v>
      </c>
      <c r="BS328" s="3" t="s">
        <v>4696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4686</v>
      </c>
      <c r="BS330" s="3" t="s">
        <v>4697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1925</v>
      </c>
      <c r="BS332" s="3" t="s">
        <v>4698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1885</v>
      </c>
      <c r="BS334" s="3" t="s">
        <v>4699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4687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DL80" activePane="bottomRight" state="frozen"/>
      <selection pane="topRight" activeCell="E1" sqref="E1"/>
      <selection pane="bottomLeft" activeCell="A3" sqref="A3"/>
      <selection pane="bottomRight" activeCell="ED3" sqref="ED3:EI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2869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3374</v>
      </c>
      <c r="D3" s="57">
        <f>SUM(E3:HQ3)</f>
        <v>4622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2008</v>
      </c>
      <c r="D4" s="57">
        <f>SUM(E4:HQ4)</f>
        <v>5001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5628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2001</v>
      </c>
      <c r="D6" s="57">
        <f>SUM(E6:HQ6)</f>
        <v>4973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5874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6009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3363</v>
      </c>
      <c r="D9" s="57">
        <f>SUM(E9:HQ9)</f>
        <v>5446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4582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2021</v>
      </c>
      <c r="D11" s="57">
        <f>SUM(E11:HQ11)</f>
        <v>4140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3382</v>
      </c>
      <c r="D12" s="57">
        <f>SUM(E12:HQ12)</f>
        <v>5067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5383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5571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2051</v>
      </c>
      <c r="D15" s="57">
        <f>SUM(E15:HQ15)</f>
        <v>4882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3863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2004</v>
      </c>
      <c r="D17" s="57">
        <f>SUM(E17:HQ17)</f>
        <v>5833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3364</v>
      </c>
      <c r="D18" s="57">
        <f>SUM(E18:HQ18)</f>
        <v>3970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5661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2022</v>
      </c>
      <c r="D20" s="57">
        <f>SUM(E20:HQ20)</f>
        <v>5171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3367</v>
      </c>
      <c r="D21" s="57">
        <f>SUM(E21:HQ21)</f>
        <v>4476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3381</v>
      </c>
      <c r="D22" s="57">
        <f>SUM(E22:HQ22)</f>
        <v>5671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5150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2016</v>
      </c>
      <c r="D24" s="57">
        <f>SUM(E24:HQ24)</f>
        <v>5776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5770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3365</v>
      </c>
      <c r="D26" s="57">
        <f>SUM(E26:HQ26)</f>
        <v>4475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2023</v>
      </c>
      <c r="D27" s="57">
        <f>SUM(E27:HQ27)</f>
        <v>4162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5198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4911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2009</v>
      </c>
      <c r="D30" s="57">
        <f>SUM(E30:HQ30)</f>
        <v>5289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3375</v>
      </c>
      <c r="D31" s="57">
        <f>SUM(E31:HQ31)</f>
        <v>5286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5727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4200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4716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5377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3390</v>
      </c>
      <c r="D36" s="57">
        <f>SUM(E36:HQ36)</f>
        <v>5282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2005</v>
      </c>
      <c r="D37" s="57">
        <f>SUM(E37:HQ37)</f>
        <v>4262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5072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5421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5987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3369</v>
      </c>
      <c r="D41" s="57">
        <f>SUM(E41:HQ41)</f>
        <v>5611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3394</v>
      </c>
      <c r="D42" s="57">
        <f>SUM(E42:HQ42)</f>
        <v>5208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3372</v>
      </c>
      <c r="D43" s="57">
        <f>SUM(E43:HQ43)</f>
        <v>4355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5712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3368</v>
      </c>
      <c r="D45" s="57">
        <f>SUM(E45:HQ45)</f>
        <v>4871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5541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4493</v>
      </c>
      <c r="D47" s="57">
        <f>SUM(E47:HQ47)</f>
        <v>5591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4607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5914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4809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3361</v>
      </c>
      <c r="D51" s="57">
        <f>SUM(E51:HQ51)</f>
        <v>4577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2024</v>
      </c>
      <c r="D52" s="57">
        <f>SUM(E52:HQ52)</f>
        <v>4571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3371</v>
      </c>
      <c r="D53" s="57">
        <f>SUM(E53:HQ53)</f>
        <v>5739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2025</v>
      </c>
      <c r="D54" s="57">
        <f>SUM(E54:HQ54)</f>
        <v>5508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3226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6407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3370</v>
      </c>
      <c r="D57" s="57">
        <f>SUM(E57:HQ57)</f>
        <v>5359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3377</v>
      </c>
      <c r="D58" s="57">
        <f>SUM(E58:HQ58)</f>
        <v>4075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5050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5088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6071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6108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5889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3366</v>
      </c>
      <c r="D64" s="57">
        <f>SUM(E64:HQ64)</f>
        <v>4734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5352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3819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5071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5268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3378</v>
      </c>
      <c r="D69" s="57">
        <f>SUM(E69:HQ69)</f>
        <v>6056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5533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5283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5434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4927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3393</v>
      </c>
      <c r="D74" s="57">
        <f>SUM(E74:HQ74)</f>
        <v>4326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4705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2048</v>
      </c>
      <c r="D76" s="57">
        <f>SUM(E76:HQ76)</f>
        <v>4444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5201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5412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2050</v>
      </c>
      <c r="D79" s="57">
        <f>SUM(E79:HQ79)</f>
        <v>4075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2155</v>
      </c>
      <c r="D80" s="57">
        <f>SUM(E80:HQ80)</f>
        <v>4354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3373</v>
      </c>
      <c r="D81" s="57">
        <f>SUM(E81:HQ81)</f>
        <v>4571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4854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3376</v>
      </c>
      <c r="D83" s="57">
        <f>SUM(E83:HQ83)</f>
        <v>4390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</row>
    <row r="84" spans="1:187" ht="15.75">
      <c r="A84" s="277" t="s">
        <v>2000</v>
      </c>
      <c r="D84" s="57">
        <f>SUM(E84:HQ84)</f>
        <v>4479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</row>
    <row r="85" spans="1:187" ht="15.75">
      <c r="A85" s="63" t="s">
        <v>3395</v>
      </c>
      <c r="D85" s="57">
        <f>SUM(E85:HQ85)</f>
        <v>4377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</row>
    <row r="86" spans="1:187" ht="15.75">
      <c r="A86" s="277" t="s">
        <v>31</v>
      </c>
      <c r="B86" s="3"/>
      <c r="C86" s="288"/>
      <c r="D86" s="57">
        <f>SUM(E86:HQ86)</f>
        <v>6390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</row>
    <row r="87" spans="1:187" ht="15.75">
      <c r="A87" s="63" t="s">
        <v>790</v>
      </c>
      <c r="B87" s="63"/>
      <c r="C87" s="288"/>
      <c r="D87" s="57">
        <f>SUM(E87:HQ87)</f>
        <v>6229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</row>
    <row r="88" spans="1:187" ht="15.75">
      <c r="A88" s="63" t="s">
        <v>3379</v>
      </c>
      <c r="B88" s="63"/>
      <c r="C88" s="287"/>
      <c r="D88" s="57">
        <f>SUM(E88:HQ88)</f>
        <v>5377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</row>
    <row r="89" spans="1:187" ht="15.75">
      <c r="A89" s="63" t="s">
        <v>755</v>
      </c>
      <c r="B89" s="3"/>
      <c r="C89" s="288"/>
      <c r="D89" s="57">
        <f>SUM(E89:HQ89)</f>
        <v>4698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</row>
    <row r="90" spans="1:187" ht="15.75">
      <c r="A90" s="63" t="s">
        <v>782</v>
      </c>
      <c r="B90" s="63"/>
      <c r="C90" s="288"/>
      <c r="D90" s="57">
        <f>SUM(E90:HQ90)</f>
        <v>4347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</row>
    <row r="91" spans="1:187" ht="15.75">
      <c r="A91" s="63" t="s">
        <v>33</v>
      </c>
      <c r="B91" s="3"/>
      <c r="C91" s="288"/>
      <c r="D91" s="57">
        <f>SUM(E91:HQ91)</f>
        <v>6109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</row>
    <row r="92" spans="1:187" ht="15.75">
      <c r="A92" s="28" t="s">
        <v>37</v>
      </c>
      <c r="B92" s="63"/>
      <c r="C92" s="288"/>
      <c r="D92" s="57">
        <f>SUM(E92:HQ92)</f>
        <v>5902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</row>
    <row r="93" spans="1:187" ht="15.75">
      <c r="A93" s="277" t="s">
        <v>143</v>
      </c>
      <c r="B93" s="3"/>
      <c r="C93" s="288"/>
      <c r="D93" s="57">
        <f>SUM(E93:HQ93)</f>
        <v>5850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</row>
    <row r="94" spans="1:187" ht="15.75">
      <c r="A94" s="219" t="s">
        <v>1662</v>
      </c>
      <c r="B94" s="3"/>
      <c r="C94" s="288"/>
      <c r="D94" s="57">
        <f>SUM(E94:HQ94)</f>
        <v>5936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</row>
    <row r="95" spans="1:187" ht="15.75">
      <c r="A95" s="277" t="s">
        <v>2028</v>
      </c>
      <c r="B95" s="63"/>
      <c r="C95" s="287"/>
      <c r="D95" s="57">
        <f>SUM(E95:HQ95)</f>
        <v>4185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</row>
    <row r="96" spans="1:187" ht="15.75">
      <c r="A96" s="63" t="s">
        <v>180</v>
      </c>
      <c r="B96" s="63"/>
      <c r="C96" s="288"/>
      <c r="D96" s="57">
        <f>SUM(E96:HQ96)</f>
        <v>4954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</row>
    <row r="97" spans="1:132" ht="15.75">
      <c r="A97" s="63" t="s">
        <v>3391</v>
      </c>
      <c r="B97" s="63"/>
      <c r="C97" s="288"/>
      <c r="D97" s="57">
        <f>SUM(E97:HQ97)</f>
        <v>4314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</row>
    <row r="98" spans="1:132" ht="15.75">
      <c r="A98" s="219" t="s">
        <v>1659</v>
      </c>
      <c r="B98" s="63"/>
      <c r="C98" s="287"/>
      <c r="D98" s="57">
        <f>SUM(E98:HQ98)</f>
        <v>5507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</row>
    <row r="99" spans="1:132" ht="15.75">
      <c r="A99" s="28" t="s">
        <v>155</v>
      </c>
      <c r="B99" s="3"/>
      <c r="C99" s="288"/>
      <c r="D99" s="57">
        <f>SUM(E99:HQ99)</f>
        <v>5746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</row>
    <row r="100" spans="1:132" ht="15.75">
      <c r="A100" s="63" t="s">
        <v>753</v>
      </c>
      <c r="B100" s="63"/>
      <c r="C100" s="287"/>
      <c r="D100" s="57">
        <f>SUM(E100:HQ100)</f>
        <v>4324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</row>
    <row r="101" spans="1:132" ht="15.75">
      <c r="A101" s="277" t="s">
        <v>3362</v>
      </c>
      <c r="B101" s="3"/>
      <c r="C101" s="288"/>
      <c r="D101" s="57">
        <f>SUM(E101:HQ101)</f>
        <v>4391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</row>
    <row r="102" spans="1:132" ht="15.75">
      <c r="A102" s="277" t="s">
        <v>2006</v>
      </c>
      <c r="B102" s="3"/>
      <c r="C102" s="288"/>
      <c r="D102" s="57">
        <f>SUM(E102:HQ102)</f>
        <v>6126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</row>
    <row r="103" spans="1:132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32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32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32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32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32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32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32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32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32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ED3:EJ102">
    <sortCondition ref="ED3:ED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618" zoomScaleNormal="100" workbookViewId="0">
      <selection activeCell="B3628" sqref="B3628:S375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3090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3089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2465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2005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3394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4493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3369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2023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3367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3382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3366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2021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2022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3391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3364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2025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3378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2048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3373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3370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3363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2155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2008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3362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2004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2000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3381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3368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2009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2016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3390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2006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2001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2499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3311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3312</v>
      </c>
      <c r="B112" s="63" t="s">
        <v>3376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3313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3314</v>
      </c>
      <c r="B114" s="277" t="s">
        <v>2024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3315</v>
      </c>
      <c r="B115" s="63" t="s">
        <v>3395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3316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3317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3318</v>
      </c>
      <c r="B118" s="63" t="s">
        <v>3374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3319</v>
      </c>
      <c r="B119" s="277" t="s">
        <v>3361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3320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3321</v>
      </c>
      <c r="B121" s="63" t="s">
        <v>3375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3322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3323</v>
      </c>
      <c r="B123" s="63" t="s">
        <v>3365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3324</v>
      </c>
      <c r="B124" s="63" t="s">
        <v>3379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3325</v>
      </c>
      <c r="B125" s="63" t="s">
        <v>3377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3326</v>
      </c>
      <c r="B126" s="63" t="s">
        <v>3371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3327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3328</v>
      </c>
      <c r="B128" s="63" t="s">
        <v>3372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3329</v>
      </c>
      <c r="B129" s="277" t="s">
        <v>2051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3330</v>
      </c>
      <c r="B130" s="277" t="s">
        <v>2028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3331</v>
      </c>
      <c r="B131" s="63" t="s">
        <v>3393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3332</v>
      </c>
      <c r="B132" s="277" t="s">
        <v>2050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3333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3334</v>
      </c>
      <c r="B134" s="277" t="s">
        <v>2007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4125</v>
      </c>
      <c r="B135" s="277" t="s">
        <v>2002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4126</v>
      </c>
      <c r="B136" s="277" t="s">
        <v>2026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4127</v>
      </c>
      <c r="B137" s="277" t="s">
        <v>2027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2464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2005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3373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3381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3379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2009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2024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3367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3361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2023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4493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3366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3371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3363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2021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3365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2022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2025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2006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3390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3375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3364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2000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3362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3374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3370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3369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2004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2499</v>
      </c>
      <c r="B244" s="63" t="s">
        <v>3382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3311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3312</v>
      </c>
      <c r="B246" s="277" t="s">
        <v>2155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3313</v>
      </c>
      <c r="B247" s="63" t="s">
        <v>3368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3314</v>
      </c>
      <c r="B248" s="63" t="s">
        <v>3391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3315</v>
      </c>
      <c r="B249" s="63" t="s">
        <v>3395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3316</v>
      </c>
      <c r="B250" s="277" t="s">
        <v>2001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3317</v>
      </c>
      <c r="B251" s="277" t="s">
        <v>2008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3318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3319</v>
      </c>
      <c r="B253" s="63" t="s">
        <v>3372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3320</v>
      </c>
      <c r="B254" s="63" t="s">
        <v>3378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3321</v>
      </c>
      <c r="B255" s="63" t="s">
        <v>3376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3322</v>
      </c>
      <c r="B256" s="277" t="s">
        <v>2051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3323</v>
      </c>
      <c r="B257" s="277" t="s">
        <v>2048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3324</v>
      </c>
      <c r="B258" s="277" t="s">
        <v>2028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3325</v>
      </c>
      <c r="B259" s="277" t="s">
        <v>2050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3326</v>
      </c>
      <c r="B260" s="63" t="s">
        <v>3393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3327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3328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3329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3330</v>
      </c>
      <c r="B264" s="277" t="s">
        <v>2016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3331</v>
      </c>
      <c r="B265" s="63" t="s">
        <v>3394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3332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3333</v>
      </c>
      <c r="B267" s="277" t="s">
        <v>2007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3334</v>
      </c>
      <c r="B268" s="277" t="s">
        <v>2002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4125</v>
      </c>
      <c r="B269" s="63" t="s">
        <v>3377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4126</v>
      </c>
      <c r="B270" s="277" t="s">
        <v>2026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4127</v>
      </c>
      <c r="B271" s="277" t="s">
        <v>2027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4854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4853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2451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4855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2000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2016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2004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2005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2009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2006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2008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4493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2021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2048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2024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2007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2028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2155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2025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2023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3391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2051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2027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3382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3374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3381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3375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2022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2001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3366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2050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3376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3393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3368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3394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2499</v>
      </c>
      <c r="B378" s="63" t="s">
        <v>3365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3311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3312</v>
      </c>
      <c r="B380" s="63" t="s">
        <v>3371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3313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3314</v>
      </c>
      <c r="B382" s="63" t="s">
        <v>3367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3315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3316</v>
      </c>
      <c r="B384" s="63" t="s">
        <v>3369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3317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3318</v>
      </c>
      <c r="B386" s="63" t="s">
        <v>3378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3319</v>
      </c>
      <c r="B387" s="63" t="s">
        <v>3363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3320</v>
      </c>
      <c r="B388" s="63" t="s">
        <v>3370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3321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3322</v>
      </c>
      <c r="B390" s="63" t="s">
        <v>3390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3323</v>
      </c>
      <c r="B391" s="63" t="s">
        <v>3377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3324</v>
      </c>
      <c r="B392" s="277" t="s">
        <v>2002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3325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3326</v>
      </c>
      <c r="B394" s="63" t="s">
        <v>3373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3327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3328</v>
      </c>
      <c r="B396" s="63" t="s">
        <v>3364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3329</v>
      </c>
      <c r="B397" s="277" t="s">
        <v>2026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3330</v>
      </c>
      <c r="B398" s="63" t="s">
        <v>3395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3331</v>
      </c>
      <c r="B399" s="277" t="s">
        <v>3361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3332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3333</v>
      </c>
      <c r="B401" s="63" t="s">
        <v>3379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3334</v>
      </c>
      <c r="B402" s="63" t="s">
        <v>3372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4125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4126</v>
      </c>
      <c r="B404" s="277" t="s">
        <v>3362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4127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3132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2453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2525</v>
      </c>
      <c r="R414" s="3"/>
      <c r="S414" s="216" t="s">
        <v>2526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4835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4834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2452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2005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2028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2004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4493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2009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2007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2001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2006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3379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2023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2155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2016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2025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3361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3362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3371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3377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3393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3369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2021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2022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2048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3395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3378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2024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3368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3370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2000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3382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3372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3391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2499</v>
      </c>
      <c r="B512" s="277" t="s">
        <v>2050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3311</v>
      </c>
      <c r="B513" s="63" t="s">
        <v>3375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3312</v>
      </c>
      <c r="B514" s="277" t="s">
        <v>2051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3313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3314</v>
      </c>
      <c r="B516" s="277" t="s">
        <v>2008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3315</v>
      </c>
      <c r="B517" s="63" t="s">
        <v>3390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3316</v>
      </c>
      <c r="B518" s="63" t="s">
        <v>3367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3317</v>
      </c>
      <c r="B519" s="63" t="s">
        <v>3374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3318</v>
      </c>
      <c r="B520" s="63" t="s">
        <v>3365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3319</v>
      </c>
      <c r="B521" s="63" t="s">
        <v>3366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3320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3321</v>
      </c>
      <c r="B523" s="63" t="s">
        <v>3381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3322</v>
      </c>
      <c r="B524" s="63" t="s">
        <v>3394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3323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3324</v>
      </c>
      <c r="B526" s="277" t="s">
        <v>2026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3325</v>
      </c>
      <c r="B527" s="63" t="s">
        <v>3376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3326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3327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3328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3329</v>
      </c>
      <c r="B531" s="63" t="s">
        <v>3363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3330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3331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3332</v>
      </c>
      <c r="B534" s="63" t="s">
        <v>3373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3333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3334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4125</v>
      </c>
      <c r="B537" s="277" t="s">
        <v>2002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4126</v>
      </c>
      <c r="B538" s="277" t="s">
        <v>2027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4127</v>
      </c>
      <c r="B539" s="63" t="s">
        <v>3364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4898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2454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2606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2529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2016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2006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2000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2008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2004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2007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2009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2048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2001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2005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2023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2021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2028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2024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2051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2002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4493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2025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3377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2155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3365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3379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2050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3378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2022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3395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3381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3367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3393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2499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3311</v>
      </c>
      <c r="B647" s="277" t="s">
        <v>2027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3312</v>
      </c>
      <c r="B648" s="63" t="s">
        <v>3375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3313</v>
      </c>
      <c r="B649" s="63" t="s">
        <v>3394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3314</v>
      </c>
      <c r="B650" s="63" t="s">
        <v>3370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3315</v>
      </c>
      <c r="B651" s="277" t="s">
        <v>3361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3316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3317</v>
      </c>
      <c r="B653" s="63" t="s">
        <v>3382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3318</v>
      </c>
      <c r="B654" s="63" t="s">
        <v>3369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3319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3320</v>
      </c>
      <c r="B656" s="277" t="s">
        <v>2026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3321</v>
      </c>
      <c r="B657" s="63" t="s">
        <v>3363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3322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3323</v>
      </c>
      <c r="B659" s="63" t="s">
        <v>3391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3324</v>
      </c>
      <c r="B660" s="63" t="s">
        <v>3390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3325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3326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3327</v>
      </c>
      <c r="B663" s="63" t="s">
        <v>3371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3328</v>
      </c>
      <c r="B664" s="63" t="s">
        <v>3368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3329</v>
      </c>
      <c r="B665" s="277" t="s">
        <v>3362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3330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3331</v>
      </c>
      <c r="B667" s="63" t="s">
        <v>3374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3332</v>
      </c>
      <c r="B668" s="63" t="s">
        <v>3364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3333</v>
      </c>
      <c r="B669" s="63" t="s">
        <v>3372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3334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4125</v>
      </c>
      <c r="B671" s="63" t="s">
        <v>3366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4126</v>
      </c>
      <c r="B672" s="63" t="s">
        <v>3373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4127</v>
      </c>
      <c r="B673" s="63" t="s">
        <v>3376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2455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2456</v>
      </c>
      <c r="S681" s="21" t="s">
        <v>2457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2541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4903</v>
      </c>
      <c r="S684" s="21" t="s">
        <v>2457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2458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2459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2463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2004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2006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2016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2000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2009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2022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2025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2021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2023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4493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2008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2001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2028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2005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2051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2048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2024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2007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2155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3390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3391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3370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3376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3382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3394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3363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3378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3395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3371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2026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3373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2499</v>
      </c>
      <c r="B780" s="277" t="s">
        <v>2050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3311</v>
      </c>
      <c r="B781" s="63" t="s">
        <v>3372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3312</v>
      </c>
      <c r="B782" s="63" t="s">
        <v>3377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3313</v>
      </c>
      <c r="B783" s="63" t="s">
        <v>3369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3314</v>
      </c>
      <c r="B784" s="63" t="s">
        <v>3381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3315</v>
      </c>
      <c r="B785" s="63" t="s">
        <v>3364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3316</v>
      </c>
      <c r="B786" s="277" t="s">
        <v>3362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3317</v>
      </c>
      <c r="B787" s="277" t="s">
        <v>2027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3318</v>
      </c>
      <c r="B788" s="277" t="s">
        <v>2002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3319</v>
      </c>
      <c r="B789" s="63" t="s">
        <v>3368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3320</v>
      </c>
      <c r="B790" s="277" t="s">
        <v>3361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3321</v>
      </c>
      <c r="B791" s="63" t="s">
        <v>3365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3322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3323</v>
      </c>
      <c r="B793" s="63" t="s">
        <v>3366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3324</v>
      </c>
      <c r="B794" s="63" t="s">
        <v>3393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3325</v>
      </c>
      <c r="B795" s="63" t="s">
        <v>3367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3326</v>
      </c>
      <c r="B796" s="63" t="s">
        <v>3375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3327</v>
      </c>
      <c r="B797" s="63" t="s">
        <v>3379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3328</v>
      </c>
      <c r="B798" s="63" t="s">
        <v>3374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3329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3330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3331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3332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3333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3334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4125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4126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4127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2544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2461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2543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2753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2462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2460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4905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2463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2000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2006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2004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2016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2009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2008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2007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2005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2021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2001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2155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2025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4493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2028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2023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2024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2027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2026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2050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2051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3381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3373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3382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2048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3394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3363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3376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2002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3390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2499</v>
      </c>
      <c r="B914" s="277" t="s">
        <v>2022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3311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3312</v>
      </c>
      <c r="B916" s="63" t="s">
        <v>3371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3313</v>
      </c>
      <c r="B917" s="63" t="s">
        <v>3393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3314</v>
      </c>
      <c r="B918" s="63" t="s">
        <v>3366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3315</v>
      </c>
      <c r="B919" s="277" t="s">
        <v>3361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3316</v>
      </c>
      <c r="B920" s="63" t="s">
        <v>3368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3317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3318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3319</v>
      </c>
      <c r="B923" s="63" t="s">
        <v>3375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3320</v>
      </c>
      <c r="B924" s="63" t="s">
        <v>3391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3321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3322</v>
      </c>
      <c r="B926" s="63" t="s">
        <v>3395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3323</v>
      </c>
      <c r="B927" s="63" t="s">
        <v>3367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3324</v>
      </c>
      <c r="B928" s="63" t="s">
        <v>3378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3325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3326</v>
      </c>
      <c r="B930" s="63" t="s">
        <v>3374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3327</v>
      </c>
      <c r="B931" s="63" t="s">
        <v>3370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3328</v>
      </c>
      <c r="B932" s="63" t="s">
        <v>3365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3329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3330</v>
      </c>
      <c r="B934" s="63" t="s">
        <v>3372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3331</v>
      </c>
      <c r="B935" s="63" t="s">
        <v>3369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3332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3333</v>
      </c>
      <c r="B937" s="63" t="s">
        <v>3364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3334</v>
      </c>
      <c r="B938" s="63" t="s">
        <v>3379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4125</v>
      </c>
      <c r="B939" s="63" t="s">
        <v>3377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4126</v>
      </c>
      <c r="B940" s="277" t="s">
        <v>3362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4127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2464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2491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2470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2556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2004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2006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2016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2000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2009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2023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2005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2021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2007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2001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2008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2022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2028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2025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2024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3368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3379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3377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2155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2051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3366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3378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3395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3371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3393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2048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3390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3394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3370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3381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3373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2499</v>
      </c>
      <c r="B1048" s="63" t="s">
        <v>3369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3311</v>
      </c>
      <c r="B1049" s="63" t="s">
        <v>3391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3312</v>
      </c>
      <c r="B1050" s="277" t="s">
        <v>3362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3313</v>
      </c>
      <c r="B1051" s="63" t="s">
        <v>3364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3314</v>
      </c>
      <c r="B1052" s="63" t="s">
        <v>3367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3315</v>
      </c>
      <c r="B1053" s="277" t="s">
        <v>2002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3316</v>
      </c>
      <c r="B1054" s="277" t="s">
        <v>4493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3317</v>
      </c>
      <c r="B1055" s="63" t="s">
        <v>3382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3318</v>
      </c>
      <c r="B1056" s="63" t="s">
        <v>3376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3319</v>
      </c>
      <c r="B1057" s="63" t="s">
        <v>3372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3320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3321</v>
      </c>
      <c r="B1059" s="277" t="s">
        <v>3361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3322</v>
      </c>
      <c r="B1060" s="63" t="s">
        <v>3374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3323</v>
      </c>
      <c r="B1061" s="63" t="s">
        <v>3365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3324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3325</v>
      </c>
      <c r="B1063" s="63" t="s">
        <v>3375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3326</v>
      </c>
      <c r="B1064" s="63" t="s">
        <v>3363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3327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3328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3329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3330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3331</v>
      </c>
      <c r="B1069" s="277" t="s">
        <v>2050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3332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3333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3334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4125</v>
      </c>
      <c r="B1073" s="277" t="s">
        <v>2026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4126</v>
      </c>
      <c r="B1074" s="277" t="s">
        <v>2027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4127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2206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4957</v>
      </c>
      <c r="S1082" s="3" t="s">
        <v>4961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2562</v>
      </c>
      <c r="S1083" s="216" t="s">
        <v>4962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2465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4958</v>
      </c>
      <c r="S1089" s="216" t="s">
        <v>4962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1834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4963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4956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4963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2006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2004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4964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2000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2155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4963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2007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2005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2016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2025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3371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4963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2028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2023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4493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2001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3382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2008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3376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3395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3381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2009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3370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3368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3378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3364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3369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2021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2048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3374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3393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3377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2002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2024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2022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3372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3391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2499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3311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3312</v>
      </c>
      <c r="B1184" s="277" t="s">
        <v>2027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3313</v>
      </c>
      <c r="B1185" s="63" t="s">
        <v>3379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3314</v>
      </c>
      <c r="B1186" s="277" t="s">
        <v>2026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3315</v>
      </c>
      <c r="B1187" s="63" t="s">
        <v>3390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3316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3317</v>
      </c>
      <c r="B1189" s="277" t="s">
        <v>3362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3318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3319</v>
      </c>
      <c r="B1191" s="63" t="s">
        <v>3375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3320</v>
      </c>
      <c r="B1192" s="277" t="s">
        <v>2050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3321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3322</v>
      </c>
      <c r="B1194" s="63" t="s">
        <v>3394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3323</v>
      </c>
      <c r="B1195" s="63" t="s">
        <v>3366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3324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3325</v>
      </c>
      <c r="B1197" s="277" t="s">
        <v>2051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3326</v>
      </c>
      <c r="B1198" s="63" t="s">
        <v>3365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3327</v>
      </c>
      <c r="B1199" s="63" t="s">
        <v>3367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3328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3329</v>
      </c>
      <c r="B1201" s="63" t="s">
        <v>3363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3330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3331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3332</v>
      </c>
      <c r="B1204" s="277" t="s">
        <v>3361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3333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3334</v>
      </c>
      <c r="B1206" s="63" t="s">
        <v>3373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4125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4126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4127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2205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2572</v>
      </c>
      <c r="S1216" s="3" t="s">
        <v>4980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4983</v>
      </c>
      <c r="S1217" s="3" t="s">
        <v>4981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2573</v>
      </c>
      <c r="S1218" s="216" t="s">
        <v>4979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4979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2574</v>
      </c>
      <c r="S1220" s="3" t="s">
        <v>4980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2466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4982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2008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4982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2004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2000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2016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2006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2009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2051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2001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2155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2024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2023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2021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2025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2050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3367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3382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3381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2028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3390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3363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3366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3375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3394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3373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3393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4493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3368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2005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3365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3371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3378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3370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2048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3376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3391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2499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3311</v>
      </c>
      <c r="B1317" s="277" t="s">
        <v>2027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3312</v>
      </c>
      <c r="B1318" s="277" t="s">
        <v>3361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3313</v>
      </c>
      <c r="B1319" s="63" t="s">
        <v>3379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3314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3315</v>
      </c>
      <c r="B1321" s="277" t="s">
        <v>2007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3316</v>
      </c>
      <c r="B1322" s="277" t="s">
        <v>2022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3317</v>
      </c>
      <c r="B1323" s="63" t="s">
        <v>3364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3318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3319</v>
      </c>
      <c r="B1325" s="63" t="s">
        <v>3374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3320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3321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3322</v>
      </c>
      <c r="B1328" s="277" t="s">
        <v>2026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3323</v>
      </c>
      <c r="B1329" s="63" t="s">
        <v>3377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3324</v>
      </c>
      <c r="B1330" s="63" t="s">
        <v>3372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3325</v>
      </c>
      <c r="B1331" s="63" t="s">
        <v>3369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3326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3327</v>
      </c>
      <c r="B1333" s="277" t="s">
        <v>2002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3328</v>
      </c>
      <c r="B1334" s="63" t="s">
        <v>3395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3329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3330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3331</v>
      </c>
      <c r="B1337" s="277" t="s">
        <v>3362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3332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3333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3334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4125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4126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4127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3524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4966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4965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2563</v>
      </c>
      <c r="S1360" s="216" t="s">
        <v>4965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4965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4965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4965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4965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2021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2004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2005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2023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2016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2006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2008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2028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2009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2048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2000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2050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2155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2051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3379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4965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2025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2022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4493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3366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2007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2001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3377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2024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3363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3395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3368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3369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3378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3370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3367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3373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3381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3375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3394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3361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2499</v>
      </c>
      <c r="B1450" s="63" t="s">
        <v>3371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3311</v>
      </c>
      <c r="B1451" s="277" t="s">
        <v>3362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3312</v>
      </c>
      <c r="B1452" s="63" t="s">
        <v>3372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3313</v>
      </c>
      <c r="B1453" s="63" t="s">
        <v>3390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3314</v>
      </c>
      <c r="B1454" s="63" t="s">
        <v>3391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3315</v>
      </c>
      <c r="B1455" s="63" t="s">
        <v>3364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3316</v>
      </c>
      <c r="B1456" s="63" t="s">
        <v>3393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3317</v>
      </c>
      <c r="B1457" s="63" t="s">
        <v>3365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3318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3319</v>
      </c>
      <c r="B1459" s="63" t="s">
        <v>3374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3320</v>
      </c>
      <c r="B1460" s="63" t="s">
        <v>3382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3321</v>
      </c>
      <c r="B1461" s="63" t="s">
        <v>3376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3322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3323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3324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3325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3326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3327</v>
      </c>
      <c r="B1467" s="277" t="s">
        <v>2002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3328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3329</v>
      </c>
      <c r="B1469" s="277" t="s">
        <v>2026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3330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3331</v>
      </c>
      <c r="B1471" s="277" t="s">
        <v>2027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3332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3333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3334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4125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4126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4127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4970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2464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4972</v>
      </c>
      <c r="S1489" s="216" t="s">
        <v>2467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4971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2459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2004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2006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2007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2023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2000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2001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2008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2005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2021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2016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2009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2022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3366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3377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2028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3395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4493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3370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3379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2155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3361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2025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3371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3378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2002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3374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3381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2024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3393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3372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2499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3311</v>
      </c>
      <c r="B1585" s="277" t="s">
        <v>3362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3312</v>
      </c>
      <c r="B1586" s="63" t="s">
        <v>3376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3313</v>
      </c>
      <c r="B1587" s="277" t="s">
        <v>2048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3314</v>
      </c>
      <c r="B1588" s="63" t="s">
        <v>3368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3315</v>
      </c>
      <c r="B1589" s="63" t="s">
        <v>3365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3316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3317</v>
      </c>
      <c r="B1591" s="277" t="s">
        <v>2050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3318</v>
      </c>
      <c r="B1592" s="63" t="s">
        <v>3382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3319</v>
      </c>
      <c r="B1593" s="63" t="s">
        <v>3394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3320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3321</v>
      </c>
      <c r="B1595" s="63" t="s">
        <v>3390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3322</v>
      </c>
      <c r="B1596" s="277" t="s">
        <v>2026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3323</v>
      </c>
      <c r="B1597" s="63" t="s">
        <v>3375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3324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3325</v>
      </c>
      <c r="B1599" s="63" t="s">
        <v>3373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3326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3327</v>
      </c>
      <c r="B1601" s="63" t="s">
        <v>3363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3328</v>
      </c>
      <c r="B1602" s="63" t="s">
        <v>3364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3329</v>
      </c>
      <c r="B1603" s="63" t="s">
        <v>3367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3330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3331</v>
      </c>
      <c r="B1605" s="63" t="s">
        <v>3391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3332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3333</v>
      </c>
      <c r="B1607" s="63" t="s">
        <v>3369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3334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4125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4126</v>
      </c>
      <c r="B1610" s="277" t="s">
        <v>2051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4127</v>
      </c>
      <c r="B1611" s="277" t="s">
        <v>2027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2582</v>
      </c>
      <c r="S1618" s="216" t="s">
        <v>2583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5019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2465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2584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2816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2001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2005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2023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2004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4493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2028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2016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2051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3379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2155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2006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2007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2025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2022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3395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3393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2050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2009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3377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3370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3371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3378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2024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3374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3381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3382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3362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2000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2021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3368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3369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2048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3366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2499</v>
      </c>
      <c r="B1718" s="63" t="s">
        <v>3391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3311</v>
      </c>
      <c r="B1719" s="277" t="s">
        <v>2026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3312</v>
      </c>
      <c r="B1720" s="277" t="s">
        <v>3361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3313</v>
      </c>
      <c r="B1721" s="63" t="s">
        <v>3376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3314</v>
      </c>
      <c r="B1722" s="63" t="s">
        <v>3394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3315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3316</v>
      </c>
      <c r="B1724" s="63" t="s">
        <v>3365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3317</v>
      </c>
      <c r="B1725" s="63" t="s">
        <v>3372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3318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3319</v>
      </c>
      <c r="B1727" s="277" t="s">
        <v>2027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3320</v>
      </c>
      <c r="B1728" s="63" t="s">
        <v>3390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3321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3322</v>
      </c>
      <c r="B1730" s="63" t="s">
        <v>3364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3323</v>
      </c>
      <c r="B1731" s="63" t="s">
        <v>3363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3324</v>
      </c>
      <c r="B1732" s="63" t="s">
        <v>3375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3325</v>
      </c>
      <c r="B1733" s="63" t="s">
        <v>3367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3326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3327</v>
      </c>
      <c r="B1735" s="63" t="s">
        <v>3373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3328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3329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3330</v>
      </c>
      <c r="B1738" s="277" t="s">
        <v>2002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3331</v>
      </c>
      <c r="B1739" s="277" t="s">
        <v>2008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3332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3333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3334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4125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4126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4127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2468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2587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2470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2556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2469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2006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2016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2005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2004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2001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2023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2022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2021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2024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2051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2009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2000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3379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2048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2028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3377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4493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3395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2008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2007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3370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3378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2155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2025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3368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3394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3365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3366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3390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3369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3371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2050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2499</v>
      </c>
      <c r="B1852" s="63" t="s">
        <v>3393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3311</v>
      </c>
      <c r="B1853" s="63" t="s">
        <v>3391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3312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3313</v>
      </c>
      <c r="B1855" s="63" t="s">
        <v>3375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3314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3315</v>
      </c>
      <c r="B1857" s="277" t="s">
        <v>3361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3316</v>
      </c>
      <c r="B1858" s="63" t="s">
        <v>3372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3317</v>
      </c>
      <c r="B1859" s="63" t="s">
        <v>3381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3318</v>
      </c>
      <c r="B1860" s="63" t="s">
        <v>3363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3319</v>
      </c>
      <c r="B1861" s="63" t="s">
        <v>3376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3320</v>
      </c>
      <c r="B1862" s="63" t="s">
        <v>3374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3321</v>
      </c>
      <c r="B1863" s="63" t="s">
        <v>3364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3322</v>
      </c>
      <c r="B1864" s="277" t="s">
        <v>3362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3323</v>
      </c>
      <c r="B1865" s="63" t="s">
        <v>3373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3324</v>
      </c>
      <c r="B1866" s="63" t="s">
        <v>3367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3325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3326</v>
      </c>
      <c r="B1868" s="63" t="s">
        <v>3382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3327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3328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3329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3330</v>
      </c>
      <c r="B1872" s="277" t="s">
        <v>2002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3331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3332</v>
      </c>
      <c r="B1874" s="277" t="s">
        <v>2026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3333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3334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4125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4126</v>
      </c>
      <c r="B1878" s="277" t="s">
        <v>2027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4127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2607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2464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2471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2008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2000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2016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2004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2006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2009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2005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2001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2025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2007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2023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2027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2022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2021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2024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4493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2050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2051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2028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2048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2155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2026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3376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3393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3375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3372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3361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3394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3381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3390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3382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3373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2002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3369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2499</v>
      </c>
      <c r="B1986" s="63" t="s">
        <v>3365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3311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3312</v>
      </c>
      <c r="B1988" s="63" t="s">
        <v>3370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3313</v>
      </c>
      <c r="B1989" s="63" t="s">
        <v>3367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3314</v>
      </c>
      <c r="B1990" s="63" t="s">
        <v>3374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3315</v>
      </c>
      <c r="B1991" s="63" t="s">
        <v>3391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3316</v>
      </c>
      <c r="B1992" s="63" t="s">
        <v>3364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3317</v>
      </c>
      <c r="B1993" s="63" t="s">
        <v>3377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3318</v>
      </c>
      <c r="B1994" s="63" t="s">
        <v>3378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3319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3320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3321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3322</v>
      </c>
      <c r="B1998" s="63" t="s">
        <v>3363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3323</v>
      </c>
      <c r="B1999" s="63" t="s">
        <v>3371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3324</v>
      </c>
      <c r="B2000" s="63" t="s">
        <v>3368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3325</v>
      </c>
      <c r="B2001" s="63" t="s">
        <v>3395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3326</v>
      </c>
      <c r="B2002" s="277" t="s">
        <v>3362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3327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3328</v>
      </c>
      <c r="B2004" s="63" t="s">
        <v>3366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3329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3330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3331</v>
      </c>
      <c r="B2007" s="63" t="s">
        <v>3379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3332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3333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3334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4125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4126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4127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5069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2023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2004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2016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2006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2022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2028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2005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3377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2021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2001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3370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2024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2051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2008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2007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3395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2000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3368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3378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2009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3379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2025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3372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3369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3366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3393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3371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3391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3374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3376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3373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2155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3381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2048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3382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2499</v>
      </c>
      <c r="B2120" s="277" t="s">
        <v>3361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3311</v>
      </c>
      <c r="B2121" s="63" t="s">
        <v>3364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3312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3313</v>
      </c>
      <c r="B2123" s="277" t="s">
        <v>4493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3314</v>
      </c>
      <c r="B2124" s="63" t="s">
        <v>3367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3315</v>
      </c>
      <c r="B2125" s="63" t="s">
        <v>3390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3316</v>
      </c>
      <c r="B2126" s="63" t="s">
        <v>3394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3317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3318</v>
      </c>
      <c r="B2128" s="277" t="s">
        <v>3362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3319</v>
      </c>
      <c r="B2129" s="63" t="s">
        <v>3365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3320</v>
      </c>
      <c r="B2130" s="277" t="s">
        <v>2002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3321</v>
      </c>
      <c r="B2131" s="63" t="s">
        <v>3375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3322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3323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3324</v>
      </c>
      <c r="B2134" s="63" t="s">
        <v>3363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3325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3326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3327</v>
      </c>
      <c r="B2137" s="277" t="s">
        <v>2026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3328</v>
      </c>
      <c r="B2138" s="277" t="s">
        <v>2050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3329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3330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3331</v>
      </c>
      <c r="B2141" s="277" t="s">
        <v>2027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3332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3333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3334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4125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4126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4127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5327</v>
      </c>
      <c r="S2154" t="s">
        <v>5328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2491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2490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2606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2005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2006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2009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2001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2016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2051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2023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2028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2025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2004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2008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2000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2050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2007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2021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2022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4493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2024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3377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3379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2002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3381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3363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3369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2048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3368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3391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3378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2155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3394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3374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2499</v>
      </c>
      <c r="B2254" s="63" t="s">
        <v>3367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3311</v>
      </c>
      <c r="B2255" s="63" t="s">
        <v>3390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3312</v>
      </c>
      <c r="B2256" s="63" t="s">
        <v>3395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3313</v>
      </c>
      <c r="B2257" s="63" t="s">
        <v>3365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3314</v>
      </c>
      <c r="B2258" s="277" t="s">
        <v>3362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3315</v>
      </c>
      <c r="B2259" s="63" t="s">
        <v>3382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3316</v>
      </c>
      <c r="B2260" s="63" t="s">
        <v>3370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3317</v>
      </c>
      <c r="B2261" s="63" t="s">
        <v>3371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3318</v>
      </c>
      <c r="B2262" s="63" t="s">
        <v>3373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3319</v>
      </c>
      <c r="B2263" s="277" t="s">
        <v>3361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3320</v>
      </c>
      <c r="B2264" s="63" t="s">
        <v>3393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3321</v>
      </c>
      <c r="B2265" s="63" t="s">
        <v>3372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3322</v>
      </c>
      <c r="B2266" s="63" t="s">
        <v>3376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3323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3324</v>
      </c>
      <c r="B2268" s="63" t="s">
        <v>3375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3325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3326</v>
      </c>
      <c r="B2270" s="63" t="s">
        <v>3364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3327</v>
      </c>
      <c r="B2271" s="63" t="s">
        <v>3366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3328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3329</v>
      </c>
      <c r="B2273" s="277" t="s">
        <v>2026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3330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3331</v>
      </c>
      <c r="B2275" s="277" t="s">
        <v>2027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3332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3333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3334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4125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4126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4127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1826</v>
      </c>
      <c r="S2288" t="s">
        <v>1827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1828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2472</v>
      </c>
      <c r="S2293" s="21" t="s">
        <v>2473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5347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4971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2008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2016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2009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2005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2024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2001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2004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2006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2000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2051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2050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3381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2007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2025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4493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2021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2023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3393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2048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2028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3361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2022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2155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3363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2002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3372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3374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3382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3375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3378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2027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2499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3311</v>
      </c>
      <c r="B2389" s="63" t="s">
        <v>3376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3312</v>
      </c>
      <c r="B2390" s="63" t="s">
        <v>3365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3313</v>
      </c>
      <c r="B2391" s="277" t="s">
        <v>2026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3314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3315</v>
      </c>
      <c r="B2393" s="63" t="s">
        <v>3366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3316</v>
      </c>
      <c r="B2394" s="63" t="s">
        <v>3377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3317</v>
      </c>
      <c r="B2395" s="63" t="s">
        <v>3369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3318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3319</v>
      </c>
      <c r="B2397" s="63" t="s">
        <v>3379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3320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3321</v>
      </c>
      <c r="B2399" s="63" t="s">
        <v>3390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3322</v>
      </c>
      <c r="B2400" s="277" t="s">
        <v>3362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3323</v>
      </c>
      <c r="B2401" s="63" t="s">
        <v>3394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3324</v>
      </c>
      <c r="B2402" s="63" t="s">
        <v>3391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3325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3326</v>
      </c>
      <c r="B2404" s="63" t="s">
        <v>3364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3327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3328</v>
      </c>
      <c r="B2406" s="63" t="s">
        <v>3371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3329</v>
      </c>
      <c r="B2407" s="63" t="s">
        <v>3367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3330</v>
      </c>
      <c r="B2408" s="63" t="s">
        <v>3373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3331</v>
      </c>
      <c r="B2409" s="63" t="s">
        <v>3370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3332</v>
      </c>
      <c r="B2410" s="63" t="s">
        <v>3368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3333</v>
      </c>
      <c r="B2411" s="63" t="s">
        <v>3395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3334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4125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4126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4127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2634</v>
      </c>
      <c r="S2422" s="21" t="s">
        <v>2635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5348</v>
      </c>
      <c r="S2428" s="21" t="s">
        <v>5349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2474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5351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5350</v>
      </c>
      <c r="S2442" s="21" t="s">
        <v>2635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2635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2009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2000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2008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2016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2004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2006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2005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2001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2028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4493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2007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2025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2021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2155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2023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2024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2051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3378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3381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2026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3365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3393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3377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2050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2022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3379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2499</v>
      </c>
      <c r="B2522" s="277" t="s">
        <v>2002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3311</v>
      </c>
      <c r="B2523" s="63" t="s">
        <v>3368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3312</v>
      </c>
      <c r="B2524" s="63" t="s">
        <v>3367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3313</v>
      </c>
      <c r="B2525" s="63" t="s">
        <v>3382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3314</v>
      </c>
      <c r="B2526" s="63" t="s">
        <v>3363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3315</v>
      </c>
      <c r="B2527" s="277" t="s">
        <v>2048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3316</v>
      </c>
      <c r="B2528" s="63" t="s">
        <v>3370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3317</v>
      </c>
      <c r="B2529" s="277" t="s">
        <v>2027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3318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3319</v>
      </c>
      <c r="B2531" s="63" t="s">
        <v>3390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3320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3321</v>
      </c>
      <c r="B2533" s="63" t="s">
        <v>3371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3322</v>
      </c>
      <c r="B2534" s="63" t="s">
        <v>3394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3323</v>
      </c>
      <c r="B2535" s="63" t="s">
        <v>3369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3324</v>
      </c>
      <c r="B2536" s="63" t="s">
        <v>3391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3325</v>
      </c>
      <c r="B2537" s="63" t="s">
        <v>3366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3326</v>
      </c>
      <c r="B2538" s="63" t="s">
        <v>3375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3327</v>
      </c>
      <c r="B2539" s="63" t="s">
        <v>3373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3328</v>
      </c>
      <c r="B2540" s="63" t="s">
        <v>3376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3329</v>
      </c>
      <c r="B2541" s="277" t="s">
        <v>3361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3330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3331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3332</v>
      </c>
      <c r="B2544" s="63" t="s">
        <v>3364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3333</v>
      </c>
      <c r="B2545" s="63" t="s">
        <v>3395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3334</v>
      </c>
      <c r="B2546" s="63" t="s">
        <v>3374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4125</v>
      </c>
      <c r="B2547" s="277" t="s">
        <v>3362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4126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4127</v>
      </c>
      <c r="B2549" s="63" t="s">
        <v>3372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2651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5365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2482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2465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1821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2006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2016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2004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2008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2155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2009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2025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2021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2024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4493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2000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2050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2001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2051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2007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2023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2048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3390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2022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2028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3363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2027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2005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3382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2026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3375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3364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3367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3366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3371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3369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2499</v>
      </c>
      <c r="B2656" s="63" t="s">
        <v>3368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3311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3312</v>
      </c>
      <c r="B2658" s="63" t="s">
        <v>3391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3313</v>
      </c>
      <c r="B2659" s="63" t="s">
        <v>3393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3314</v>
      </c>
      <c r="B2660" s="63" t="s">
        <v>3381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3315</v>
      </c>
      <c r="B2661" s="277" t="s">
        <v>3362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3316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3317</v>
      </c>
      <c r="B2663" s="277" t="s">
        <v>2002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3318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3319</v>
      </c>
      <c r="B2665" s="63" t="s">
        <v>3373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3320</v>
      </c>
      <c r="B2666" s="63" t="s">
        <v>3376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3321</v>
      </c>
      <c r="B2667" s="63" t="s">
        <v>3374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3322</v>
      </c>
      <c r="B2668" s="63" t="s">
        <v>3377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3323</v>
      </c>
      <c r="B2669" s="63" t="s">
        <v>3394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3324</v>
      </c>
      <c r="B2670" s="63" t="s">
        <v>3378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3325</v>
      </c>
      <c r="B2671" s="63" t="s">
        <v>3370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3326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3327</v>
      </c>
      <c r="B2673" s="277" t="s">
        <v>3361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3328</v>
      </c>
      <c r="B2674" s="63" t="s">
        <v>3365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3329</v>
      </c>
      <c r="B2675" s="63" t="s">
        <v>3395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3330</v>
      </c>
      <c r="B2676" s="63" t="s">
        <v>3372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3331</v>
      </c>
      <c r="B2677" s="63" t="s">
        <v>3379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3332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3333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3334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4125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4126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4127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2653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2490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5069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2654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2006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2023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2004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2001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2009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2050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2022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2007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2048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3369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2000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2008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3368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2005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3371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2155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3363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3366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3381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3373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3378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2024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3365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2028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3361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2026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3370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3395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3379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3367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3375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2499</v>
      </c>
      <c r="B2790" s="277" t="s">
        <v>3362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3311</v>
      </c>
      <c r="B2791" s="277" t="s">
        <v>4493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3312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3313</v>
      </c>
      <c r="B2793" s="277" t="s">
        <v>2021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3314</v>
      </c>
      <c r="B2794" s="277" t="s">
        <v>2051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3315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3316</v>
      </c>
      <c r="B2796" s="277" t="s">
        <v>2002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3317</v>
      </c>
      <c r="B2797" s="277" t="s">
        <v>2016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3318</v>
      </c>
      <c r="B2798" s="277" t="s">
        <v>2025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3319</v>
      </c>
      <c r="B2799" s="63" t="s">
        <v>3393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3320</v>
      </c>
      <c r="B2800" s="63" t="s">
        <v>3382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3321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3322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3323</v>
      </c>
      <c r="B2803" s="63" t="s">
        <v>3374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3324</v>
      </c>
      <c r="B2804" s="63" t="s">
        <v>3391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3325</v>
      </c>
      <c r="B2805" s="63" t="s">
        <v>3372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3326</v>
      </c>
      <c r="B2806" s="63" t="s">
        <v>3364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3327</v>
      </c>
      <c r="B2807" s="63" t="s">
        <v>3390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3328</v>
      </c>
      <c r="B2808" s="63" t="s">
        <v>3377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3329</v>
      </c>
      <c r="B2809" s="63" t="s">
        <v>3394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3330</v>
      </c>
      <c r="B2810" s="277" t="s">
        <v>2027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3331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3332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3333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3334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4125</v>
      </c>
      <c r="B2815" s="63" t="s">
        <v>3376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4126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4127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1200</v>
      </c>
      <c r="S2824" t="s">
        <v>365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2695</v>
      </c>
      <c r="S2825" t="s">
        <v>1838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2476</v>
      </c>
      <c r="S2826" t="s">
        <v>1838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5525</v>
      </c>
      <c r="S2827" t="s">
        <v>365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372</v>
      </c>
      <c r="S2828" t="s">
        <v>1778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295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1199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 t="shared" si="84"/>
        <v>19188.550000000003</v>
      </c>
      <c r="P2831" t="s">
        <v>1837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284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1201</v>
      </c>
      <c r="S2833" t="s">
        <v>1778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334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2477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293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358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300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294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294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354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284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 t="shared" si="84"/>
        <v>14061.549999999997</v>
      </c>
      <c r="P2844" t="s">
        <v>298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 t="shared" si="84"/>
        <v>13797</v>
      </c>
      <c r="P2845" t="s">
        <v>282</v>
      </c>
      <c r="S2845" s="21" t="s">
        <v>1778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298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298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289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 t="shared" si="84"/>
        <v>11691.400000000001</v>
      </c>
      <c r="P2851" t="s">
        <v>335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294</v>
      </c>
      <c r="T2853" s="277"/>
      <c r="U2853" s="63"/>
      <c r="V2853" s="346"/>
      <c r="W2853" s="337"/>
      <c r="X2853" s="6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288</v>
      </c>
      <c r="T2854" s="277"/>
      <c r="U2854" s="63"/>
      <c r="V2854" s="346"/>
      <c r="W2854" s="337"/>
      <c r="X2854" s="6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323</v>
      </c>
      <c r="T2860" s="63"/>
      <c r="U2860" s="63"/>
      <c r="V2860" s="345"/>
      <c r="W2860" s="337"/>
      <c r="X2860" s="6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294</v>
      </c>
      <c r="T2862" s="63"/>
      <c r="U2862" s="63"/>
      <c r="V2862" s="358"/>
      <c r="W2862" s="337"/>
      <c r="X2862" s="6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284</v>
      </c>
      <c r="T2863" s="63"/>
      <c r="U2863" s="63"/>
      <c r="V2863" s="358"/>
      <c r="W2863" s="337"/>
      <c r="X2863" s="6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 t="shared" si="85"/>
        <v>9290.4000000000033</v>
      </c>
      <c r="P2864" t="s">
        <v>306</v>
      </c>
      <c r="T2864" s="63"/>
      <c r="U2864" s="63"/>
      <c r="V2864" s="358"/>
      <c r="W2864" s="337"/>
      <c r="X2864" s="6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284</v>
      </c>
      <c r="T2865" s="225"/>
      <c r="U2865" s="63"/>
      <c r="V2865" s="345"/>
      <c r="W2865" s="337"/>
      <c r="X2865" s="6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289</v>
      </c>
      <c r="T2866" s="63"/>
      <c r="U2866" s="63"/>
      <c r="V2866" s="358"/>
      <c r="W2866" s="337"/>
      <c r="X2866" s="6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761</v>
      </c>
      <c r="B2868" s="277" t="s">
        <v>2006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283</v>
      </c>
      <c r="T2868" s="277"/>
      <c r="U2868" s="63"/>
      <c r="V2868" s="345"/>
      <c r="W2868" s="337"/>
      <c r="X2868" s="6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301</v>
      </c>
      <c r="T2869" s="63"/>
      <c r="U2869" s="63"/>
      <c r="V2869" s="345"/>
      <c r="W2869" s="337"/>
      <c r="X2869" s="6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293</v>
      </c>
      <c r="T2874" s="63"/>
      <c r="U2874" s="63"/>
      <c r="V2874" s="358"/>
      <c r="W2874" s="337"/>
      <c r="X2874" s="63"/>
    </row>
    <row r="2875" spans="1:24" ht="15">
      <c r="A2875" s="28" t="s">
        <v>786</v>
      </c>
      <c r="B2875" s="277" t="s">
        <v>2000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289</v>
      </c>
      <c r="T2875" s="277"/>
      <c r="U2875" s="63"/>
      <c r="V2875" s="345"/>
      <c r="W2875" s="337"/>
      <c r="X2875" s="6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793</v>
      </c>
      <c r="B2877" s="277" t="s">
        <v>2008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794</v>
      </c>
      <c r="B2878" s="277" t="s">
        <v>2016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293</v>
      </c>
      <c r="T2878" s="63"/>
      <c r="U2878" s="63"/>
      <c r="V2878" s="358"/>
      <c r="W2878" s="337"/>
      <c r="X2878" s="6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797</v>
      </c>
      <c r="B2880" s="277" t="s">
        <v>2004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 t="shared" si="85"/>
        <v>7934.2999999999975</v>
      </c>
      <c r="P2881" t="s">
        <v>325</v>
      </c>
      <c r="S2881" s="21" t="s">
        <v>1778</v>
      </c>
      <c r="T2881" s="277"/>
      <c r="U2881" s="63"/>
      <c r="V2881" s="345"/>
      <c r="W2881" s="337"/>
      <c r="X2881" s="6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282</v>
      </c>
      <c r="S2887" s="21" t="s">
        <v>1778</v>
      </c>
      <c r="T2887" s="277"/>
      <c r="U2887" s="63"/>
      <c r="V2887" s="346"/>
      <c r="W2887" s="337"/>
      <c r="X2887" s="6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 t="shared" si="86"/>
        <v>6615.75</v>
      </c>
      <c r="P2889" t="s">
        <v>285</v>
      </c>
      <c r="T2889" s="277"/>
      <c r="U2889" s="63"/>
      <c r="V2889" s="345"/>
      <c r="W2889" s="337"/>
      <c r="X2889" s="6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903</v>
      </c>
      <c r="B2891" s="277" t="s">
        <v>2001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906</v>
      </c>
      <c r="B2894" s="277" t="s">
        <v>2009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907</v>
      </c>
      <c r="B2895" s="277" t="s">
        <v>2024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293</v>
      </c>
      <c r="T2895" s="63"/>
      <c r="U2895" s="63"/>
      <c r="V2895" s="358"/>
      <c r="W2895" s="337"/>
      <c r="X2895" s="63"/>
    </row>
    <row r="2896" spans="1:24" ht="15">
      <c r="A2896" s="28" t="s">
        <v>908</v>
      </c>
      <c r="B2896" s="277" t="s">
        <v>2021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285</v>
      </c>
      <c r="T2896" s="277"/>
      <c r="U2896" s="63"/>
      <c r="V2896" s="345"/>
      <c r="W2896" s="337"/>
      <c r="X2896" s="6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910</v>
      </c>
      <c r="B2898" s="277" t="s">
        <v>2007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911</v>
      </c>
      <c r="B2899" s="277" t="s">
        <v>2005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912</v>
      </c>
      <c r="B2900" s="277" t="s">
        <v>2023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294</v>
      </c>
      <c r="T2900" s="277"/>
      <c r="U2900" s="63"/>
      <c r="V2900" s="345"/>
      <c r="W2900" s="337"/>
      <c r="X2900" s="63"/>
    </row>
    <row r="2901" spans="1:24" ht="15">
      <c r="A2901" s="28" t="s">
        <v>913</v>
      </c>
      <c r="B2901" s="277" t="s">
        <v>2155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914</v>
      </c>
      <c r="B2902" s="277" t="s">
        <v>4493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 t="shared" si="86"/>
        <v>4352.0000000000018</v>
      </c>
      <c r="P2903" t="s">
        <v>289</v>
      </c>
      <c r="T2903" s="63"/>
      <c r="U2903" s="63"/>
      <c r="V2903" s="345"/>
      <c r="W2903" s="337"/>
      <c r="X2903" s="63"/>
    </row>
    <row r="2904" spans="1:24" ht="15">
      <c r="A2904" s="28" t="s">
        <v>916</v>
      </c>
      <c r="B2904" s="277" t="s">
        <v>2025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918</v>
      </c>
      <c r="B2906" s="277" t="s">
        <v>2048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919</v>
      </c>
      <c r="B2907" s="277" t="s">
        <v>2028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920</v>
      </c>
      <c r="B2908" s="277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 t="shared" si="86"/>
        <v>3241.7000000000007</v>
      </c>
      <c r="P2908" t="s">
        <v>284</v>
      </c>
      <c r="T2908" s="63"/>
      <c r="U2908" s="63"/>
      <c r="V2908" s="345"/>
      <c r="W2908" s="337"/>
      <c r="X2908" s="63"/>
    </row>
    <row r="2909" spans="1:24" ht="15">
      <c r="A2909" s="28" t="s">
        <v>921</v>
      </c>
      <c r="B2909" s="277" t="s">
        <v>2050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922</v>
      </c>
      <c r="B2910" s="277" t="s">
        <v>2051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923</v>
      </c>
      <c r="B2911" s="277" t="s">
        <v>2002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924</v>
      </c>
      <c r="B2912" s="63" t="s">
        <v>3373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925</v>
      </c>
      <c r="B2913" s="63" t="s">
        <v>3363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926</v>
      </c>
      <c r="B2914" s="277" t="s">
        <v>2022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927</v>
      </c>
      <c r="B2915" s="63" t="s">
        <v>3390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929</v>
      </c>
      <c r="B2917" s="63" t="s">
        <v>3371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931</v>
      </c>
      <c r="B2919" s="277" t="s">
        <v>3361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932</v>
      </c>
      <c r="B2920" s="63" t="s">
        <v>3365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934</v>
      </c>
      <c r="B2922" s="63" t="s">
        <v>3370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935</v>
      </c>
      <c r="B2923" s="63" t="s">
        <v>3382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2499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 t="shared" si="87"/>
        <v>1932.7999999999956</v>
      </c>
    </row>
    <row r="2925" spans="1:24" ht="15">
      <c r="A2925" s="28" t="s">
        <v>3311</v>
      </c>
      <c r="B2925" s="63" t="s">
        <v>3379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3312</v>
      </c>
      <c r="B2926" s="63" t="s">
        <v>3376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3313</v>
      </c>
      <c r="B2927" s="277" t="s">
        <v>2026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 t="shared" si="87"/>
        <v>1802.4999999999982</v>
      </c>
    </row>
    <row r="2928" spans="1:24" ht="15">
      <c r="A2928" s="28" t="s">
        <v>3314</v>
      </c>
      <c r="B2928" s="63" t="s">
        <v>3368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3315</v>
      </c>
      <c r="B2929" s="63" t="s">
        <v>3395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3316</v>
      </c>
      <c r="B2930" s="63" t="s">
        <v>3366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3317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 t="shared" si="87"/>
        <v>1663.8</v>
      </c>
    </row>
    <row r="2932" spans="1:14" ht="15">
      <c r="A2932" s="28" t="s">
        <v>3318</v>
      </c>
      <c r="B2932" s="63" t="s">
        <v>3367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3319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 t="shared" si="87"/>
        <v>1607.3999999999996</v>
      </c>
    </row>
    <row r="2934" spans="1:14" ht="15">
      <c r="A2934" s="28" t="s">
        <v>3320</v>
      </c>
      <c r="B2934" s="63" t="s">
        <v>3364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3321</v>
      </c>
      <c r="B2935" s="63" t="s">
        <v>3375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3322</v>
      </c>
      <c r="B2936" s="63" t="s">
        <v>3394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3323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 t="shared" si="87"/>
        <v>1447.0000000000018</v>
      </c>
    </row>
    <row r="2938" spans="1:14" ht="15">
      <c r="A2938" s="28" t="s">
        <v>3324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3325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 t="shared" si="87"/>
        <v>1249.2</v>
      </c>
    </row>
    <row r="2940" spans="1:14" ht="15">
      <c r="A2940" s="28" t="s">
        <v>3326</v>
      </c>
      <c r="B2940" s="63" t="s">
        <v>3393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3327</v>
      </c>
      <c r="B2941" s="63" t="s">
        <v>3378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3328</v>
      </c>
      <c r="B2942" s="63" t="s">
        <v>3381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3329</v>
      </c>
      <c r="B2943" s="63" t="s">
        <v>3377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3330</v>
      </c>
      <c r="B2944" s="277" t="s">
        <v>3362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3331</v>
      </c>
      <c r="B2945" s="63" t="s">
        <v>3374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3332</v>
      </c>
      <c r="B2946" s="63" t="s">
        <v>3391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3333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 t="shared" si="87"/>
        <v>934.40000000000327</v>
      </c>
    </row>
    <row r="2948" spans="1:22" ht="15">
      <c r="A2948" s="28" t="s">
        <v>3334</v>
      </c>
      <c r="B2948" s="63" t="s">
        <v>3372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4125</v>
      </c>
      <c r="B2949" s="63" t="s">
        <v>3369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4126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 t="shared" si="87"/>
        <v>529.19999999999527</v>
      </c>
    </row>
    <row r="2951" spans="1:22" ht="15">
      <c r="A2951" s="28" t="s">
        <v>4127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799</v>
      </c>
      <c r="B3016" s="277" t="s">
        <v>2008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896</v>
      </c>
      <c r="B3018" s="277" t="s">
        <v>2001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899</v>
      </c>
      <c r="B3021" s="277" t="s">
        <v>2007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900</v>
      </c>
      <c r="B3022" s="277" t="s">
        <v>2021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902</v>
      </c>
      <c r="B3024" s="277" t="s">
        <v>2051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903</v>
      </c>
      <c r="B3025" s="277" t="s">
        <v>2004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904</v>
      </c>
      <c r="B3026" s="277" t="s">
        <v>2022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905</v>
      </c>
      <c r="B3027" s="277" t="s">
        <v>2002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906</v>
      </c>
      <c r="B3028" s="277" t="s">
        <v>2016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907</v>
      </c>
      <c r="B3029" s="277" t="s">
        <v>2023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909</v>
      </c>
      <c r="B3031" s="277" t="s">
        <v>2009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910</v>
      </c>
      <c r="B3032" s="277" t="s">
        <v>2005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913</v>
      </c>
      <c r="B3035" s="277" t="s">
        <v>4493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914</v>
      </c>
      <c r="B3036" s="277" t="s">
        <v>2024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916</v>
      </c>
      <c r="B3038" s="277" t="s">
        <v>2025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922</v>
      </c>
      <c r="B3044" s="277" t="s">
        <v>2026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925</v>
      </c>
      <c r="B3047" s="277" t="s">
        <v>2048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926</v>
      </c>
      <c r="B3048" s="277" t="s">
        <v>2050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928</v>
      </c>
      <c r="B3050" s="277" t="s">
        <v>2155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929</v>
      </c>
      <c r="B3051" s="277" t="s">
        <v>2027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930</v>
      </c>
      <c r="B3052" s="277" t="s">
        <v>2000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933</v>
      </c>
      <c r="B3055" s="277" t="s">
        <v>2028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2499</v>
      </c>
      <c r="B3058" s="277" t="s">
        <v>2006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3311</v>
      </c>
      <c r="B3059" s="63" t="s">
        <v>3373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3312</v>
      </c>
      <c r="B3060" s="63" t="s">
        <v>3367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3313</v>
      </c>
      <c r="B3061" s="63" t="s">
        <v>3366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3314</v>
      </c>
      <c r="B3062" s="63" t="s">
        <v>3382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3315</v>
      </c>
      <c r="B3063" s="63" t="s">
        <v>3381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3316</v>
      </c>
      <c r="B3064" s="63" t="s">
        <v>3369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3317</v>
      </c>
      <c r="B3065" s="63" t="s">
        <v>3363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3318</v>
      </c>
      <c r="B3066" s="63" t="s">
        <v>3394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3319</v>
      </c>
      <c r="B3067" s="277" t="s">
        <v>3362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3320</v>
      </c>
      <c r="B3068" s="63" t="s">
        <v>3378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3321</v>
      </c>
      <c r="B3069" s="63" t="s">
        <v>3375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3322</v>
      </c>
      <c r="B3070" s="63" t="s">
        <v>3390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3323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3324</v>
      </c>
      <c r="B3072" s="63" t="s">
        <v>3391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3325</v>
      </c>
      <c r="B3073" s="63" t="s">
        <v>3370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3326</v>
      </c>
      <c r="B3074" s="63" t="s">
        <v>3364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3327</v>
      </c>
      <c r="B3075" s="63" t="s">
        <v>3371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3328</v>
      </c>
      <c r="B3076" s="63" t="s">
        <v>3368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3329</v>
      </c>
      <c r="B3077" s="63" t="s">
        <v>3379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3330</v>
      </c>
      <c r="B3078" s="63" t="s">
        <v>3374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3331</v>
      </c>
      <c r="B3079" s="277" t="s">
        <v>3361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3332</v>
      </c>
      <c r="B3080" s="63" t="s">
        <v>3376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3333</v>
      </c>
      <c r="B3081" s="63" t="s">
        <v>3395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3334</v>
      </c>
      <c r="B3082" s="63" t="s">
        <v>3365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4125</v>
      </c>
      <c r="B3083" s="63" t="s">
        <v>3372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4126</v>
      </c>
      <c r="B3084" s="63" t="s">
        <v>3393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4127</v>
      </c>
      <c r="B3085" s="63" t="s">
        <v>3377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5600</v>
      </c>
      <c r="S3092" t="s">
        <v>1213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1728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295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356</v>
      </c>
      <c r="S3095" t="s">
        <v>1780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289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288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5601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315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279</v>
      </c>
      <c r="N3101" s="67">
        <f t="shared" si="90"/>
        <v>4394.7000000000062</v>
      </c>
      <c r="P3101" t="s">
        <v>2478</v>
      </c>
      <c r="S3101" s="21" t="s">
        <v>2479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279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290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279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330</v>
      </c>
      <c r="S3103" s="21" t="s">
        <v>1780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298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354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342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9" t="s">
        <v>279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2483</v>
      </c>
      <c r="S3107" t="s">
        <v>1780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279</v>
      </c>
      <c r="L3108" s="9" t="s">
        <v>279</v>
      </c>
      <c r="N3108" s="67">
        <f t="shared" si="90"/>
        <v>3654.4999999999986</v>
      </c>
      <c r="P3108" t="s">
        <v>2480</v>
      </c>
      <c r="S3108" t="s">
        <v>2481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762</v>
      </c>
      <c r="E3109" s="9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315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279</v>
      </c>
      <c r="F3111" s="9" t="s">
        <v>279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283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746</v>
      </c>
      <c r="E3112" s="9" t="s">
        <v>279</v>
      </c>
      <c r="F3112" s="9" t="s">
        <v>279</v>
      </c>
      <c r="G3112" s="9" t="s">
        <v>279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1840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289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283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288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733</v>
      </c>
      <c r="E3116" s="9" t="s">
        <v>279</v>
      </c>
      <c r="F3116" s="9" t="s">
        <v>279</v>
      </c>
      <c r="G3116" s="9" t="s">
        <v>279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293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279</v>
      </c>
      <c r="N3117" s="67">
        <f t="shared" si="90"/>
        <v>3233.7000000000003</v>
      </c>
      <c r="P3117" t="s">
        <v>285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279</v>
      </c>
      <c r="F3118" s="9" t="s">
        <v>279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282</v>
      </c>
      <c r="S3118" s="21" t="s">
        <v>1780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285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753</v>
      </c>
      <c r="E3120" s="9" t="s">
        <v>279</v>
      </c>
      <c r="F3120" s="9" t="s">
        <v>279</v>
      </c>
      <c r="G3120" s="9" t="s">
        <v>279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734</v>
      </c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275</v>
      </c>
      <c r="B3122" s="63" t="s">
        <v>748</v>
      </c>
      <c r="E3122" s="9" t="s">
        <v>279</v>
      </c>
      <c r="F3122" s="9" t="s">
        <v>279</v>
      </c>
      <c r="G3122" s="9" t="s">
        <v>279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285</v>
      </c>
      <c r="T3122" s="277"/>
      <c r="U3122" s="63"/>
      <c r="V3122" s="346"/>
      <c r="W3122" s="337"/>
      <c r="X3122" s="63"/>
    </row>
    <row r="3123" spans="1:24" ht="15">
      <c r="A3123" s="28" t="s">
        <v>276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279</v>
      </c>
      <c r="K3123" s="9" t="s">
        <v>279</v>
      </c>
      <c r="L3123" s="9" t="s">
        <v>279</v>
      </c>
      <c r="N3123" s="67">
        <f t="shared" si="90"/>
        <v>2960.7999999999984</v>
      </c>
      <c r="P3123" t="s">
        <v>283</v>
      </c>
      <c r="T3123" s="63"/>
      <c r="U3123" s="63"/>
      <c r="V3123" s="345"/>
      <c r="W3123" s="337"/>
      <c r="X3123" s="63"/>
    </row>
    <row r="3124" spans="1:24" ht="15">
      <c r="A3124" s="28" t="s">
        <v>277</v>
      </c>
      <c r="B3124" s="229" t="s">
        <v>1647</v>
      </c>
      <c r="C3124" s="3"/>
      <c r="D3124" s="3"/>
      <c r="E3124" s="9" t="s">
        <v>279</v>
      </c>
      <c r="F3124" s="9" t="s">
        <v>279</v>
      </c>
      <c r="G3124" s="9" t="s">
        <v>279</v>
      </c>
      <c r="H3124" s="9" t="s">
        <v>279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5602</v>
      </c>
      <c r="T3124" s="277"/>
      <c r="U3124" s="63"/>
      <c r="V3124" s="345"/>
      <c r="W3124" s="337"/>
      <c r="X3124" s="63"/>
    </row>
    <row r="3125" spans="1:24" ht="15">
      <c r="A3125" s="28" t="s">
        <v>278</v>
      </c>
      <c r="B3125" s="63" t="s">
        <v>738</v>
      </c>
      <c r="E3125" s="9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735</v>
      </c>
      <c r="B3126" s="63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736</v>
      </c>
      <c r="B3127" s="229" t="s">
        <v>1660</v>
      </c>
      <c r="C3127" s="3"/>
      <c r="D3127" s="3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737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279</v>
      </c>
      <c r="L3128" s="9" t="s">
        <v>279</v>
      </c>
      <c r="N3128" s="67">
        <f t="shared" si="91"/>
        <v>2837.0999999999967</v>
      </c>
      <c r="P3128" t="s">
        <v>302</v>
      </c>
      <c r="S3128" t="s">
        <v>1780</v>
      </c>
      <c r="T3128" s="63"/>
      <c r="U3128" s="63"/>
      <c r="V3128" s="345"/>
      <c r="W3128" s="337"/>
      <c r="X3128" s="63"/>
    </row>
    <row r="3129" spans="1:24" ht="15">
      <c r="A3129" s="28" t="s">
        <v>739</v>
      </c>
      <c r="B3129" s="229" t="s">
        <v>1654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745</v>
      </c>
      <c r="B3130" s="225" t="s">
        <v>1662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289</v>
      </c>
      <c r="T3130" s="63"/>
      <c r="U3130" s="63"/>
      <c r="V3130" s="358"/>
      <c r="W3130" s="337"/>
      <c r="X3130" s="63"/>
    </row>
    <row r="3131" spans="1:24" ht="15">
      <c r="A3131" s="28" t="s">
        <v>747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293</v>
      </c>
      <c r="T3131" s="63"/>
      <c r="U3131" s="63"/>
      <c r="V3131" s="358"/>
      <c r="W3131" s="337"/>
      <c r="X3131" s="6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288</v>
      </c>
      <c r="T3133" s="225"/>
      <c r="U3133" s="63"/>
      <c r="V3133" s="345"/>
      <c r="W3133" s="337"/>
      <c r="X3133" s="63"/>
    </row>
    <row r="3134" spans="1:24" ht="15">
      <c r="A3134" s="28" t="s">
        <v>754</v>
      </c>
      <c r="B3134" s="63" t="s">
        <v>764</v>
      </c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282</v>
      </c>
      <c r="S3134" s="21" t="s">
        <v>1780</v>
      </c>
      <c r="T3134" s="63"/>
      <c r="U3134" s="63"/>
      <c r="V3134" s="358"/>
      <c r="W3134" s="337"/>
      <c r="X3134" s="63"/>
    </row>
    <row r="3135" spans="1:24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342</v>
      </c>
      <c r="T3135" s="277"/>
      <c r="U3135" s="63"/>
      <c r="V3135" s="345"/>
      <c r="W3135" s="337"/>
      <c r="X3135" s="63"/>
    </row>
    <row r="3136" spans="1:24" ht="15">
      <c r="A3136" s="28" t="s">
        <v>761</v>
      </c>
      <c r="B3136" s="63" t="s">
        <v>771</v>
      </c>
      <c r="E3136" s="9" t="s">
        <v>279</v>
      </c>
      <c r="F3136" s="9" t="s">
        <v>279</v>
      </c>
      <c r="G3136" s="9" t="s">
        <v>279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765</v>
      </c>
      <c r="B3137" s="229" t="s">
        <v>1652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284</v>
      </c>
      <c r="T3137" s="63"/>
      <c r="U3137" s="63"/>
      <c r="V3137" s="345"/>
      <c r="W3137" s="337"/>
      <c r="X3137" s="6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767</v>
      </c>
      <c r="B3139" s="63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773</v>
      </c>
      <c r="B3140" s="229" t="s">
        <v>1659</v>
      </c>
      <c r="C3140" s="3"/>
      <c r="D3140" s="3"/>
      <c r="E3140" s="9" t="s">
        <v>279</v>
      </c>
      <c r="F3140" s="9" t="s">
        <v>279</v>
      </c>
      <c r="G3140" s="9" t="s">
        <v>279</v>
      </c>
      <c r="H3140" s="9" t="s">
        <v>279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781</v>
      </c>
      <c r="B3141" s="28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785</v>
      </c>
      <c r="B3142" s="229" t="s">
        <v>1643</v>
      </c>
      <c r="C3142" s="3"/>
      <c r="D3142" s="3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786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9" t="s">
        <v>279</v>
      </c>
      <c r="N3143" s="67">
        <f t="shared" si="91"/>
        <v>2246.8499999999963</v>
      </c>
      <c r="P3143" t="s">
        <v>284</v>
      </c>
      <c r="T3143" s="277"/>
      <c r="U3143" s="63"/>
      <c r="V3143" s="345"/>
      <c r="W3143" s="337"/>
      <c r="X3143" s="63"/>
    </row>
    <row r="3144" spans="1:24" ht="15">
      <c r="A3144" s="28" t="s">
        <v>787</v>
      </c>
      <c r="B3144" s="63" t="s">
        <v>153</v>
      </c>
      <c r="E3144" s="9" t="s">
        <v>279</v>
      </c>
      <c r="F3144" s="9" t="s">
        <v>279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793</v>
      </c>
      <c r="B3145" s="63" t="s">
        <v>796</v>
      </c>
      <c r="E3145" s="9" t="s">
        <v>279</v>
      </c>
      <c r="F3145" s="9" t="s">
        <v>279</v>
      </c>
      <c r="G3145" s="9" t="s">
        <v>279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293</v>
      </c>
      <c r="T3145" s="63"/>
      <c r="U3145" s="63"/>
      <c r="V3145" s="345"/>
      <c r="W3145" s="337"/>
      <c r="X3145" s="6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795</v>
      </c>
      <c r="B3147" s="229" t="s">
        <v>1661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217">
        <v>564.99999999999636</v>
      </c>
      <c r="K3147" s="9">
        <v>715.69999999999891</v>
      </c>
      <c r="L3147" s="9" t="s">
        <v>279</v>
      </c>
      <c r="N3147" s="67">
        <f t="shared" si="91"/>
        <v>2081.4999999999945</v>
      </c>
      <c r="P3147" t="s">
        <v>288</v>
      </c>
      <c r="T3147" s="63"/>
      <c r="U3147" s="63"/>
      <c r="V3147" s="358"/>
      <c r="W3147" s="337"/>
      <c r="X3147" s="63"/>
    </row>
    <row r="3148" spans="1:24" ht="15">
      <c r="A3148" s="28" t="s">
        <v>797</v>
      </c>
      <c r="B3148" s="229" t="s">
        <v>1644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798</v>
      </c>
      <c r="B3149" s="63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799</v>
      </c>
      <c r="B3150" s="229" t="s">
        <v>1657</v>
      </c>
      <c r="C3150" s="3"/>
      <c r="D3150" s="3"/>
      <c r="E3150" s="9" t="s">
        <v>279</v>
      </c>
      <c r="F3150" s="9" t="s">
        <v>279</v>
      </c>
      <c r="G3150" s="9" t="s">
        <v>279</v>
      </c>
      <c r="H3150" s="9" t="s">
        <v>279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802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279</v>
      </c>
      <c r="I3151" s="9" t="s">
        <v>279</v>
      </c>
      <c r="J3151" s="217">
        <v>585.90000000000146</v>
      </c>
      <c r="K3151" s="9" t="s">
        <v>279</v>
      </c>
      <c r="L3151" s="9" t="s">
        <v>279</v>
      </c>
      <c r="N3151" s="67">
        <f t="shared" si="91"/>
        <v>1985.1000000000013</v>
      </c>
      <c r="P3151" t="s">
        <v>286</v>
      </c>
      <c r="T3151" s="225"/>
      <c r="U3151" s="63"/>
      <c r="V3151" s="345"/>
      <c r="W3151" s="337"/>
      <c r="X3151" s="63"/>
    </row>
    <row r="3152" spans="1:24" ht="15">
      <c r="A3152" s="28" t="s">
        <v>896</v>
      </c>
      <c r="B3152" s="229" t="s">
        <v>1656</v>
      </c>
      <c r="C3152" s="3"/>
      <c r="D3152" s="3"/>
      <c r="E3152" s="9" t="s">
        <v>279</v>
      </c>
      <c r="F3152" s="9" t="s">
        <v>279</v>
      </c>
      <c r="G3152" s="9" t="s">
        <v>279</v>
      </c>
      <c r="H3152" s="9" t="s">
        <v>279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897</v>
      </c>
      <c r="B3153" s="63" t="s">
        <v>788</v>
      </c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898</v>
      </c>
      <c r="B3154" s="63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279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899</v>
      </c>
      <c r="B3155" s="63" t="s">
        <v>158</v>
      </c>
      <c r="E3155" s="9" t="s">
        <v>279</v>
      </c>
      <c r="F3155" s="9" t="s">
        <v>279</v>
      </c>
      <c r="G3155" s="9">
        <v>394.1</v>
      </c>
      <c r="H3155" s="217">
        <v>657.30000000000109</v>
      </c>
      <c r="I3155" s="9">
        <v>661.39999999999964</v>
      </c>
      <c r="J3155" s="9" t="s">
        <v>279</v>
      </c>
      <c r="K3155" s="9" t="s">
        <v>279</v>
      </c>
      <c r="L3155" s="9" t="s">
        <v>279</v>
      </c>
      <c r="N3155" s="67">
        <f t="shared" si="91"/>
        <v>1712.8000000000006</v>
      </c>
      <c r="P3155" t="s">
        <v>298</v>
      </c>
      <c r="T3155" s="277"/>
      <c r="U3155" s="63"/>
      <c r="V3155" s="346"/>
      <c r="W3155" s="337"/>
      <c r="X3155" s="63"/>
    </row>
    <row r="3156" spans="1:24" ht="15">
      <c r="A3156" s="28" t="s">
        <v>900</v>
      </c>
      <c r="B3156" s="277" t="s">
        <v>2006</v>
      </c>
      <c r="C3156" s="3"/>
      <c r="D3156" s="3"/>
      <c r="E3156" s="9" t="s">
        <v>279</v>
      </c>
      <c r="F3156" s="9" t="s">
        <v>279</v>
      </c>
      <c r="G3156" s="9" t="s">
        <v>279</v>
      </c>
      <c r="H3156" s="9" t="s">
        <v>279</v>
      </c>
      <c r="I3156" s="9" t="s">
        <v>279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901</v>
      </c>
      <c r="B3157" s="277" t="s">
        <v>2009</v>
      </c>
      <c r="C3157" s="3"/>
      <c r="D3157" s="3"/>
      <c r="E3157" s="9" t="s">
        <v>279</v>
      </c>
      <c r="F3157" s="9" t="s">
        <v>279</v>
      </c>
      <c r="G3157" s="9" t="s">
        <v>279</v>
      </c>
      <c r="H3157" s="9" t="s">
        <v>279</v>
      </c>
      <c r="I3157" s="9" t="s">
        <v>279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902</v>
      </c>
      <c r="B3158" s="277" t="s">
        <v>4493</v>
      </c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293</v>
      </c>
      <c r="T3158" s="63"/>
      <c r="U3158" s="63"/>
      <c r="V3158" s="358"/>
      <c r="W3158" s="337"/>
      <c r="X3158" s="63"/>
    </row>
    <row r="3159" spans="1:24" ht="15">
      <c r="A3159" s="28" t="s">
        <v>903</v>
      </c>
      <c r="B3159" s="277" t="s">
        <v>2016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904</v>
      </c>
      <c r="B3160" s="277" t="s">
        <v>2000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905</v>
      </c>
      <c r="B3161" s="277" t="s">
        <v>2028</v>
      </c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283</v>
      </c>
      <c r="T3161" s="63"/>
      <c r="U3161" s="63"/>
      <c r="V3161" s="345"/>
      <c r="W3161" s="337"/>
      <c r="X3161" s="63"/>
    </row>
    <row r="3162" spans="1:24" ht="15">
      <c r="A3162" s="28" t="s">
        <v>906</v>
      </c>
      <c r="B3162" s="277" t="s">
        <v>2022</v>
      </c>
      <c r="E3162" s="9" t="s">
        <v>279</v>
      </c>
      <c r="F3162" s="9" t="s">
        <v>279</v>
      </c>
      <c r="G3162" s="9" t="s">
        <v>279</v>
      </c>
      <c r="H3162" s="9" t="s">
        <v>279</v>
      </c>
      <c r="I3162" s="9" t="s">
        <v>279</v>
      </c>
      <c r="J3162" s="9" t="s">
        <v>279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907</v>
      </c>
      <c r="B3163" s="277" t="s">
        <v>2004</v>
      </c>
      <c r="C3163" s="3"/>
      <c r="D3163" s="3"/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908</v>
      </c>
      <c r="B3164" s="277" t="s">
        <v>2008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909</v>
      </c>
      <c r="B3165" s="63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217">
        <v>1020.4999999999982</v>
      </c>
      <c r="J3165" s="9" t="s">
        <v>279</v>
      </c>
      <c r="K3165" s="9" t="s">
        <v>279</v>
      </c>
      <c r="L3165" s="9" t="s">
        <v>279</v>
      </c>
      <c r="N3165" s="67">
        <f t="shared" si="92"/>
        <v>1209.9000000000015</v>
      </c>
      <c r="P3165" t="s">
        <v>298</v>
      </c>
      <c r="T3165" s="277"/>
      <c r="U3165" s="63"/>
      <c r="V3165" s="345"/>
      <c r="W3165" s="337"/>
      <c r="X3165" s="63"/>
    </row>
    <row r="3166" spans="1:24" ht="15">
      <c r="A3166" s="28" t="s">
        <v>910</v>
      </c>
      <c r="B3166" s="63" t="s">
        <v>769</v>
      </c>
      <c r="E3166" s="9" t="s">
        <v>279</v>
      </c>
      <c r="F3166" s="9" t="s">
        <v>279</v>
      </c>
      <c r="G3166" s="9" t="s">
        <v>279</v>
      </c>
      <c r="H3166" s="217">
        <v>680.05000000000473</v>
      </c>
      <c r="I3166" s="9">
        <v>482.84999999999945</v>
      </c>
      <c r="J3166" s="9" t="s">
        <v>279</v>
      </c>
      <c r="K3166" s="9" t="s">
        <v>279</v>
      </c>
      <c r="L3166" s="9" t="s">
        <v>279</v>
      </c>
      <c r="N3166" s="67">
        <f t="shared" si="92"/>
        <v>1162.9000000000042</v>
      </c>
      <c r="P3166" t="s">
        <v>285</v>
      </c>
      <c r="T3166" s="63"/>
      <c r="U3166" s="63"/>
      <c r="V3166" s="345"/>
      <c r="W3166" s="337"/>
      <c r="X3166" s="63"/>
    </row>
    <row r="3167" spans="1:24" ht="15">
      <c r="A3167" s="28" t="s">
        <v>911</v>
      </c>
      <c r="B3167" s="277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509.80000000000291</v>
      </c>
      <c r="K3167" s="9">
        <v>621.09999999999309</v>
      </c>
      <c r="L3167" s="9" t="s">
        <v>279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912</v>
      </c>
      <c r="B3168" s="277" t="s">
        <v>2001</v>
      </c>
      <c r="C3168" s="3"/>
      <c r="D3168" s="3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913</v>
      </c>
      <c r="B3169" s="277" t="s">
        <v>2025</v>
      </c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914</v>
      </c>
      <c r="B3170" s="277" t="s">
        <v>2023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915</v>
      </c>
      <c r="B3171" s="277" t="s">
        <v>2005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916</v>
      </c>
      <c r="B3172" s="277" t="s">
        <v>2048</v>
      </c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917</v>
      </c>
      <c r="B3173" s="63" t="s">
        <v>3393</v>
      </c>
      <c r="E3173" s="9" t="s">
        <v>279</v>
      </c>
      <c r="F3173" s="9" t="s">
        <v>279</v>
      </c>
      <c r="G3173" s="9" t="s">
        <v>279</v>
      </c>
      <c r="H3173" s="9" t="s">
        <v>279</v>
      </c>
      <c r="I3173" s="9" t="s">
        <v>279</v>
      </c>
      <c r="J3173" s="9" t="s">
        <v>279</v>
      </c>
      <c r="K3173" s="9" t="s">
        <v>279</v>
      </c>
      <c r="L3173" s="212">
        <v>934</v>
      </c>
      <c r="M3173" s="67"/>
      <c r="N3173" s="67">
        <f t="shared" si="92"/>
        <v>934</v>
      </c>
      <c r="P3173" t="s">
        <v>301</v>
      </c>
      <c r="T3173" s="277"/>
      <c r="U3173" s="63"/>
      <c r="V3173" s="345"/>
      <c r="W3173" s="337"/>
      <c r="X3173" s="63"/>
    </row>
    <row r="3174" spans="1:24" ht="15">
      <c r="A3174" s="28" t="s">
        <v>918</v>
      </c>
      <c r="B3174" s="277" t="s">
        <v>2050</v>
      </c>
      <c r="E3174" s="9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919</v>
      </c>
      <c r="B3175" s="277" t="s">
        <v>2021</v>
      </c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920</v>
      </c>
      <c r="B3176" s="277" t="s">
        <v>2024</v>
      </c>
      <c r="E3176" s="9" t="s">
        <v>279</v>
      </c>
      <c r="F3176" s="9" t="s">
        <v>279</v>
      </c>
      <c r="G3176" s="9" t="s">
        <v>279</v>
      </c>
      <c r="H3176" s="9" t="s">
        <v>279</v>
      </c>
      <c r="I3176" s="9" t="s">
        <v>279</v>
      </c>
      <c r="J3176" s="9" t="s">
        <v>279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921</v>
      </c>
      <c r="B3177" s="225" t="s">
        <v>1641</v>
      </c>
      <c r="C3177" s="3"/>
      <c r="D3177" s="3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9" t="s">
        <v>279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922</v>
      </c>
      <c r="B3178" s="63" t="s">
        <v>3382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217">
        <v>854.99999999999636</v>
      </c>
      <c r="M3178" s="67"/>
      <c r="N3178" s="67">
        <f t="shared" si="92"/>
        <v>854.99999999999636</v>
      </c>
      <c r="P3178" t="s">
        <v>294</v>
      </c>
      <c r="T3178" s="63"/>
      <c r="U3178" s="63"/>
      <c r="V3178" s="345"/>
      <c r="W3178" s="337"/>
      <c r="X3178" s="63"/>
    </row>
    <row r="3179" spans="1:24" ht="15">
      <c r="A3179" s="28" t="s">
        <v>923</v>
      </c>
      <c r="B3179" s="277" t="s">
        <v>2155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924</v>
      </c>
      <c r="B3180" s="63" t="s">
        <v>3390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925</v>
      </c>
      <c r="B3181" s="63" t="s">
        <v>3381</v>
      </c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926</v>
      </c>
      <c r="B3182" s="277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9" t="s">
        <v>279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927</v>
      </c>
      <c r="B3183" s="277" t="s">
        <v>2051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928</v>
      </c>
      <c r="B3184" s="63" t="s">
        <v>3391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 t="s">
        <v>279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929</v>
      </c>
      <c r="B3185" s="277" t="s">
        <v>2027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9" t="s">
        <v>279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930</v>
      </c>
      <c r="B3186" s="229" t="s">
        <v>1650</v>
      </c>
      <c r="C3186" s="3"/>
      <c r="D3186" s="3"/>
      <c r="E3186" s="9" t="s">
        <v>279</v>
      </c>
      <c r="F3186" s="9" t="s">
        <v>279</v>
      </c>
      <c r="G3186" s="9" t="s">
        <v>279</v>
      </c>
      <c r="H3186" s="9" t="s">
        <v>279</v>
      </c>
      <c r="I3186" s="9">
        <v>758.80000000000018</v>
      </c>
      <c r="J3186" s="9" t="s">
        <v>279</v>
      </c>
      <c r="K3186" s="9" t="s">
        <v>279</v>
      </c>
      <c r="L3186" s="9" t="s">
        <v>279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931</v>
      </c>
      <c r="B3187" s="63" t="s">
        <v>3378</v>
      </c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 t="s">
        <v>279</v>
      </c>
      <c r="K3187" s="9" t="s">
        <v>279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932</v>
      </c>
      <c r="B3188" s="63" t="s">
        <v>3377</v>
      </c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933</v>
      </c>
      <c r="B3189" s="63" t="s">
        <v>180</v>
      </c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934</v>
      </c>
      <c r="B3190" s="229" t="s">
        <v>1645</v>
      </c>
      <c r="C3190" s="3"/>
      <c r="D3190" s="3"/>
      <c r="E3190" s="9" t="s">
        <v>279</v>
      </c>
      <c r="F3190" s="9" t="s">
        <v>279</v>
      </c>
      <c r="G3190" s="9" t="s">
        <v>279</v>
      </c>
      <c r="H3190" s="9" t="s">
        <v>279</v>
      </c>
      <c r="I3190" s="9">
        <v>475.79999999999927</v>
      </c>
      <c r="J3190" s="9">
        <v>182.49999999999454</v>
      </c>
      <c r="K3190" s="9" t="s">
        <v>279</v>
      </c>
      <c r="L3190" s="9" t="s">
        <v>279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935</v>
      </c>
      <c r="B3191" s="63" t="s">
        <v>3375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2499</v>
      </c>
      <c r="B3192" s="229" t="s">
        <v>1651</v>
      </c>
      <c r="C3192" s="3"/>
      <c r="D3192" s="3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9" t="s">
        <v>279</v>
      </c>
      <c r="N3192" s="67">
        <f t="shared" si="93"/>
        <v>648.90000000000055</v>
      </c>
    </row>
    <row r="3193" spans="1:24" ht="15">
      <c r="A3193" s="28" t="s">
        <v>3311</v>
      </c>
      <c r="B3193" s="229" t="s">
        <v>1676</v>
      </c>
      <c r="C3193" s="3"/>
      <c r="D3193" s="3"/>
      <c r="E3193" s="9" t="s">
        <v>279</v>
      </c>
      <c r="F3193" s="9" t="s">
        <v>279</v>
      </c>
      <c r="G3193" s="9" t="s">
        <v>279</v>
      </c>
      <c r="H3193" s="9" t="s">
        <v>279</v>
      </c>
      <c r="I3193" s="9">
        <v>644.70000000000164</v>
      </c>
      <c r="J3193" s="9" t="s">
        <v>279</v>
      </c>
      <c r="K3193" s="9" t="s">
        <v>279</v>
      </c>
      <c r="L3193" s="9" t="s">
        <v>279</v>
      </c>
      <c r="N3193" s="67">
        <f t="shared" si="93"/>
        <v>644.70000000000164</v>
      </c>
    </row>
    <row r="3194" spans="1:24" ht="15">
      <c r="A3194" s="28" t="s">
        <v>3312</v>
      </c>
      <c r="B3194" s="63" t="s">
        <v>3395</v>
      </c>
      <c r="E3194" s="9" t="s">
        <v>279</v>
      </c>
      <c r="F3194" s="9" t="s">
        <v>279</v>
      </c>
      <c r="G3194" s="9" t="s">
        <v>279</v>
      </c>
      <c r="H3194" s="9" t="s">
        <v>279</v>
      </c>
      <c r="I3194" s="9" t="s">
        <v>279</v>
      </c>
      <c r="J3194" s="9" t="s">
        <v>279</v>
      </c>
      <c r="K3194" s="9" t="s">
        <v>279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3313</v>
      </c>
      <c r="B3195" s="63" t="s">
        <v>3394</v>
      </c>
      <c r="E3195" s="9" t="s">
        <v>279</v>
      </c>
      <c r="F3195" s="9" t="s">
        <v>279</v>
      </c>
      <c r="G3195" s="9" t="s">
        <v>279</v>
      </c>
      <c r="H3195" s="9" t="s">
        <v>279</v>
      </c>
      <c r="I3195" s="9" t="s">
        <v>279</v>
      </c>
      <c r="J3195" s="9" t="s">
        <v>279</v>
      </c>
      <c r="K3195" s="9" t="s">
        <v>279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3314</v>
      </c>
      <c r="B3196" s="63" t="s">
        <v>3369</v>
      </c>
      <c r="E3196" s="9" t="s">
        <v>279</v>
      </c>
      <c r="F3196" s="9" t="s">
        <v>279</v>
      </c>
      <c r="G3196" s="9" t="s">
        <v>279</v>
      </c>
      <c r="H3196" s="9" t="s">
        <v>279</v>
      </c>
      <c r="I3196" s="9" t="s">
        <v>279</v>
      </c>
      <c r="J3196" s="9" t="s">
        <v>279</v>
      </c>
      <c r="K3196" s="9" t="s">
        <v>279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3315</v>
      </c>
      <c r="B3197" s="277" t="s">
        <v>3361</v>
      </c>
      <c r="E3197" s="9" t="s">
        <v>279</v>
      </c>
      <c r="F3197" s="9" t="s">
        <v>279</v>
      </c>
      <c r="G3197" s="9" t="s">
        <v>279</v>
      </c>
      <c r="H3197" s="9" t="s">
        <v>279</v>
      </c>
      <c r="I3197" s="9" t="s">
        <v>279</v>
      </c>
      <c r="J3197" s="9" t="s">
        <v>279</v>
      </c>
      <c r="K3197" s="9" t="s">
        <v>279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3316</v>
      </c>
      <c r="B3198" s="63" t="s">
        <v>3367</v>
      </c>
      <c r="E3198" s="9" t="s">
        <v>279</v>
      </c>
      <c r="F3198" s="9" t="s">
        <v>279</v>
      </c>
      <c r="G3198" s="9" t="s">
        <v>279</v>
      </c>
      <c r="H3198" s="9" t="s">
        <v>279</v>
      </c>
      <c r="I3198" s="9" t="s">
        <v>279</v>
      </c>
      <c r="J3198" s="9" t="s">
        <v>279</v>
      </c>
      <c r="K3198" s="9" t="s">
        <v>279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3317</v>
      </c>
      <c r="B3199" s="229" t="s">
        <v>1648</v>
      </c>
      <c r="C3199" s="3"/>
      <c r="D3199" s="3"/>
      <c r="E3199" s="9" t="s">
        <v>279</v>
      </c>
      <c r="F3199" s="9" t="s">
        <v>279</v>
      </c>
      <c r="G3199" s="9" t="s">
        <v>279</v>
      </c>
      <c r="H3199" s="9" t="s">
        <v>279</v>
      </c>
      <c r="I3199" s="9">
        <v>589.30000000000018</v>
      </c>
      <c r="J3199" s="9" t="s">
        <v>279</v>
      </c>
      <c r="K3199" s="9" t="s">
        <v>279</v>
      </c>
      <c r="L3199" s="9" t="s">
        <v>279</v>
      </c>
      <c r="N3199" s="67">
        <f t="shared" si="93"/>
        <v>589.30000000000018</v>
      </c>
    </row>
    <row r="3200" spans="1:24" ht="15">
      <c r="A3200" s="28" t="s">
        <v>3318</v>
      </c>
      <c r="B3200" s="63" t="s">
        <v>3364</v>
      </c>
      <c r="E3200" s="9" t="s">
        <v>279</v>
      </c>
      <c r="F3200" s="9" t="s">
        <v>279</v>
      </c>
      <c r="G3200" s="9" t="s">
        <v>279</v>
      </c>
      <c r="H3200" s="9" t="s">
        <v>279</v>
      </c>
      <c r="I3200" s="9" t="s">
        <v>279</v>
      </c>
      <c r="J3200" s="9" t="s">
        <v>279</v>
      </c>
      <c r="K3200" s="9" t="s">
        <v>279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3319</v>
      </c>
      <c r="B3201" s="63" t="s">
        <v>784</v>
      </c>
      <c r="E3201" s="9" t="s">
        <v>279</v>
      </c>
      <c r="F3201" s="9" t="s">
        <v>279</v>
      </c>
      <c r="G3201" s="9" t="s">
        <v>279</v>
      </c>
      <c r="H3201" s="9">
        <v>575.79999999999927</v>
      </c>
      <c r="I3201" s="9" t="s">
        <v>279</v>
      </c>
      <c r="J3201" s="9" t="s">
        <v>279</v>
      </c>
      <c r="K3201" s="9" t="s">
        <v>279</v>
      </c>
      <c r="L3201" s="9" t="s">
        <v>279</v>
      </c>
      <c r="N3201" s="67">
        <f t="shared" si="93"/>
        <v>575.79999999999927</v>
      </c>
    </row>
    <row r="3202" spans="1:14" ht="15">
      <c r="A3202" s="28" t="s">
        <v>3320</v>
      </c>
      <c r="B3202" s="63" t="s">
        <v>3372</v>
      </c>
      <c r="E3202" s="9" t="s">
        <v>279</v>
      </c>
      <c r="F3202" s="9" t="s">
        <v>279</v>
      </c>
      <c r="G3202" s="9" t="s">
        <v>279</v>
      </c>
      <c r="H3202" s="9" t="s">
        <v>279</v>
      </c>
      <c r="I3202" s="9" t="s">
        <v>279</v>
      </c>
      <c r="J3202" s="9" t="s">
        <v>279</v>
      </c>
      <c r="K3202" s="9" t="s">
        <v>279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3321</v>
      </c>
      <c r="B3203" s="63" t="s">
        <v>3366</v>
      </c>
      <c r="E3203" s="9" t="s">
        <v>279</v>
      </c>
      <c r="F3203" s="9" t="s">
        <v>279</v>
      </c>
      <c r="G3203" s="9" t="s">
        <v>279</v>
      </c>
      <c r="H3203" s="9" t="s">
        <v>279</v>
      </c>
      <c r="I3203" s="9" t="s">
        <v>279</v>
      </c>
      <c r="J3203" s="9" t="s">
        <v>279</v>
      </c>
      <c r="K3203" s="9" t="s">
        <v>279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3322</v>
      </c>
      <c r="B3204" s="63" t="s">
        <v>3368</v>
      </c>
      <c r="E3204" s="9" t="s">
        <v>279</v>
      </c>
      <c r="F3204" s="9" t="s">
        <v>279</v>
      </c>
      <c r="G3204" s="9" t="s">
        <v>279</v>
      </c>
      <c r="H3204" s="9" t="s">
        <v>279</v>
      </c>
      <c r="I3204" s="9" t="s">
        <v>279</v>
      </c>
      <c r="J3204" s="9" t="s">
        <v>279</v>
      </c>
      <c r="K3204" s="9" t="s">
        <v>279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3323</v>
      </c>
      <c r="B3205" s="63" t="s">
        <v>178</v>
      </c>
      <c r="E3205" s="9">
        <v>250.6</v>
      </c>
      <c r="F3205" s="9">
        <v>255.2</v>
      </c>
      <c r="G3205" s="9" t="s">
        <v>279</v>
      </c>
      <c r="H3205" s="9" t="s">
        <v>279</v>
      </c>
      <c r="I3205" s="9" t="s">
        <v>279</v>
      </c>
      <c r="J3205" s="9" t="s">
        <v>279</v>
      </c>
      <c r="K3205" s="9" t="s">
        <v>279</v>
      </c>
      <c r="L3205" s="9" t="s">
        <v>279</v>
      </c>
      <c r="N3205" s="67">
        <f t="shared" si="93"/>
        <v>505.79999999999995</v>
      </c>
    </row>
    <row r="3206" spans="1:14" ht="15">
      <c r="A3206" s="28" t="s">
        <v>3324</v>
      </c>
      <c r="B3206" s="63" t="s">
        <v>3365</v>
      </c>
      <c r="E3206" s="9" t="s">
        <v>279</v>
      </c>
      <c r="F3206" s="9" t="s">
        <v>279</v>
      </c>
      <c r="G3206" s="9" t="s">
        <v>279</v>
      </c>
      <c r="H3206" s="9" t="s">
        <v>279</v>
      </c>
      <c r="I3206" s="9" t="s">
        <v>279</v>
      </c>
      <c r="J3206" s="9" t="s">
        <v>279</v>
      </c>
      <c r="K3206" s="9" t="s">
        <v>279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3325</v>
      </c>
      <c r="B3207" s="277" t="s">
        <v>2002</v>
      </c>
      <c r="C3207" s="3"/>
      <c r="D3207" s="3"/>
      <c r="E3207" s="9" t="s">
        <v>279</v>
      </c>
      <c r="F3207" s="9" t="s">
        <v>279</v>
      </c>
      <c r="G3207" s="9" t="s">
        <v>279</v>
      </c>
      <c r="H3207" s="9" t="s">
        <v>279</v>
      </c>
      <c r="I3207" s="9" t="s">
        <v>279</v>
      </c>
      <c r="J3207" s="9">
        <v>482.49999999999454</v>
      </c>
      <c r="K3207" s="9" t="s">
        <v>279</v>
      </c>
      <c r="L3207" s="9" t="s">
        <v>279</v>
      </c>
      <c r="N3207" s="67">
        <f t="shared" si="93"/>
        <v>482.49999999999454</v>
      </c>
    </row>
    <row r="3208" spans="1:14" ht="15">
      <c r="A3208" s="28" t="s">
        <v>3326</v>
      </c>
      <c r="B3208" s="63" t="s">
        <v>3370</v>
      </c>
      <c r="E3208" s="9" t="s">
        <v>279</v>
      </c>
      <c r="F3208" s="9" t="s">
        <v>279</v>
      </c>
      <c r="G3208" s="9" t="s">
        <v>279</v>
      </c>
      <c r="H3208" s="9" t="s">
        <v>279</v>
      </c>
      <c r="I3208" s="9" t="s">
        <v>279</v>
      </c>
      <c r="J3208" s="9" t="s">
        <v>279</v>
      </c>
      <c r="K3208" s="9" t="s">
        <v>279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3327</v>
      </c>
      <c r="B3209" s="63" t="s">
        <v>3373</v>
      </c>
      <c r="E3209" s="9" t="s">
        <v>279</v>
      </c>
      <c r="F3209" s="9" t="s">
        <v>279</v>
      </c>
      <c r="G3209" s="9" t="s">
        <v>279</v>
      </c>
      <c r="H3209" s="9" t="s">
        <v>279</v>
      </c>
      <c r="I3209" s="9" t="s">
        <v>279</v>
      </c>
      <c r="J3209" s="9" t="s">
        <v>279</v>
      </c>
      <c r="K3209" s="9" t="s">
        <v>279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3328</v>
      </c>
      <c r="B3210" s="63" t="s">
        <v>3374</v>
      </c>
      <c r="E3210" s="9" t="s">
        <v>279</v>
      </c>
      <c r="F3210" s="9" t="s">
        <v>279</v>
      </c>
      <c r="G3210" s="9" t="s">
        <v>279</v>
      </c>
      <c r="H3210" s="9" t="s">
        <v>279</v>
      </c>
      <c r="I3210" s="9" t="s">
        <v>279</v>
      </c>
      <c r="J3210" s="9" t="s">
        <v>279</v>
      </c>
      <c r="K3210" s="9" t="s">
        <v>279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3329</v>
      </c>
      <c r="B3211" s="63" t="s">
        <v>774</v>
      </c>
      <c r="E3211" s="9" t="s">
        <v>279</v>
      </c>
      <c r="F3211" s="9" t="s">
        <v>279</v>
      </c>
      <c r="G3211" s="9" t="s">
        <v>279</v>
      </c>
      <c r="H3211" s="9">
        <v>464.09999999999309</v>
      </c>
      <c r="I3211" s="9" t="s">
        <v>279</v>
      </c>
      <c r="J3211" s="9" t="s">
        <v>279</v>
      </c>
      <c r="K3211" s="9" t="s">
        <v>279</v>
      </c>
      <c r="L3211" s="9" t="s">
        <v>279</v>
      </c>
      <c r="N3211" s="67">
        <f t="shared" si="93"/>
        <v>464.09999999999309</v>
      </c>
    </row>
    <row r="3212" spans="1:14" ht="15">
      <c r="A3212" s="28" t="s">
        <v>3330</v>
      </c>
      <c r="B3212" s="63" t="s">
        <v>3376</v>
      </c>
      <c r="E3212" s="9" t="s">
        <v>279</v>
      </c>
      <c r="F3212" s="9" t="s">
        <v>279</v>
      </c>
      <c r="G3212" s="9" t="s">
        <v>279</v>
      </c>
      <c r="H3212" s="9" t="s">
        <v>279</v>
      </c>
      <c r="I3212" s="9" t="s">
        <v>279</v>
      </c>
      <c r="J3212" s="9" t="s">
        <v>279</v>
      </c>
      <c r="K3212" s="9" t="s">
        <v>279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3331</v>
      </c>
      <c r="B3213" s="63" t="s">
        <v>3371</v>
      </c>
      <c r="E3213" s="9" t="s">
        <v>279</v>
      </c>
      <c r="F3213" s="9" t="s">
        <v>279</v>
      </c>
      <c r="G3213" s="9" t="s">
        <v>279</v>
      </c>
      <c r="H3213" s="9" t="s">
        <v>279</v>
      </c>
      <c r="I3213" s="9" t="s">
        <v>279</v>
      </c>
      <c r="J3213" s="9" t="s">
        <v>279</v>
      </c>
      <c r="K3213" s="9" t="s">
        <v>279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3332</v>
      </c>
      <c r="B3214" s="63" t="s">
        <v>3363</v>
      </c>
      <c r="E3214" s="9" t="s">
        <v>279</v>
      </c>
      <c r="F3214" s="9" t="s">
        <v>279</v>
      </c>
      <c r="G3214" s="9" t="s">
        <v>279</v>
      </c>
      <c r="H3214" s="9" t="s">
        <v>279</v>
      </c>
      <c r="I3214" s="9" t="s">
        <v>279</v>
      </c>
      <c r="J3214" s="9" t="s">
        <v>279</v>
      </c>
      <c r="K3214" s="9" t="s">
        <v>279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3333</v>
      </c>
      <c r="B3215" s="229" t="s">
        <v>1658</v>
      </c>
      <c r="C3215" s="3"/>
      <c r="D3215" s="3"/>
      <c r="E3215" s="9" t="s">
        <v>279</v>
      </c>
      <c r="F3215" s="9" t="s">
        <v>279</v>
      </c>
      <c r="G3215" s="9" t="s">
        <v>279</v>
      </c>
      <c r="H3215" s="9" t="s">
        <v>279</v>
      </c>
      <c r="I3215" s="9">
        <v>380.09999999999945</v>
      </c>
      <c r="J3215" s="9" t="s">
        <v>279</v>
      </c>
      <c r="K3215" s="9" t="s">
        <v>279</v>
      </c>
      <c r="L3215" s="9" t="s">
        <v>279</v>
      </c>
      <c r="N3215" s="67">
        <f t="shared" si="93"/>
        <v>380.09999999999945</v>
      </c>
    </row>
    <row r="3216" spans="1:14" ht="15">
      <c r="A3216" s="28" t="s">
        <v>3334</v>
      </c>
      <c r="B3216" s="277" t="s">
        <v>3362</v>
      </c>
      <c r="E3216" s="9" t="s">
        <v>279</v>
      </c>
      <c r="F3216" s="9" t="s">
        <v>279</v>
      </c>
      <c r="G3216" s="9" t="s">
        <v>279</v>
      </c>
      <c r="H3216" s="9" t="s">
        <v>279</v>
      </c>
      <c r="I3216" s="9" t="s">
        <v>279</v>
      </c>
      <c r="J3216" s="9" t="s">
        <v>279</v>
      </c>
      <c r="K3216" s="9" t="s">
        <v>279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4125</v>
      </c>
      <c r="B3217" s="63" t="s">
        <v>3379</v>
      </c>
      <c r="E3217" s="9" t="s">
        <v>279</v>
      </c>
      <c r="F3217" s="9" t="s">
        <v>279</v>
      </c>
      <c r="G3217" s="9" t="s">
        <v>279</v>
      </c>
      <c r="H3217" s="9" t="s">
        <v>279</v>
      </c>
      <c r="I3217" s="9" t="s">
        <v>279</v>
      </c>
      <c r="J3217" s="9" t="s">
        <v>279</v>
      </c>
      <c r="K3217" s="9" t="s">
        <v>279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4126</v>
      </c>
      <c r="B3218" s="63" t="s">
        <v>164</v>
      </c>
      <c r="E3218" s="9" t="s">
        <v>279</v>
      </c>
      <c r="F3218" s="9" t="s">
        <v>279</v>
      </c>
      <c r="G3218" s="9">
        <v>280.8</v>
      </c>
      <c r="H3218" s="9" t="s">
        <v>279</v>
      </c>
      <c r="I3218" s="9" t="s">
        <v>279</v>
      </c>
      <c r="J3218" s="9" t="s">
        <v>279</v>
      </c>
      <c r="K3218" s="9" t="s">
        <v>279</v>
      </c>
      <c r="L3218" s="9" t="s">
        <v>279</v>
      </c>
      <c r="N3218" s="67">
        <f t="shared" si="93"/>
        <v>280.8</v>
      </c>
    </row>
    <row r="3219" spans="1:24" ht="15">
      <c r="A3219" s="28" t="s">
        <v>4127</v>
      </c>
      <c r="B3219" s="63" t="s">
        <v>179</v>
      </c>
      <c r="E3219" s="9">
        <v>56.4</v>
      </c>
      <c r="F3219" s="9" t="s">
        <v>279</v>
      </c>
      <c r="G3219" s="9" t="s">
        <v>279</v>
      </c>
      <c r="H3219" s="9" t="s">
        <v>279</v>
      </c>
      <c r="I3219" s="9" t="s">
        <v>279</v>
      </c>
      <c r="J3219" s="9" t="s">
        <v>279</v>
      </c>
      <c r="K3219" s="9" t="s">
        <v>279</v>
      </c>
      <c r="L3219" s="9" t="s">
        <v>279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5615</v>
      </c>
      <c r="S3226" s="21" t="s">
        <v>2718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2719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2720</v>
      </c>
      <c r="S3228" t="s">
        <v>1781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376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282</v>
      </c>
      <c r="S3230" t="s">
        <v>1781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279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301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1218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336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298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279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301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371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293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279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284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279</v>
      </c>
      <c r="F3240" s="9" t="s">
        <v>279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298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279</v>
      </c>
      <c r="F3241" s="9" t="s">
        <v>279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285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749</v>
      </c>
      <c r="E3242" s="9" t="s">
        <v>279</v>
      </c>
      <c r="F3242" s="9" t="s">
        <v>279</v>
      </c>
      <c r="G3242" s="9" t="s">
        <v>279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302</v>
      </c>
      <c r="S3242" t="s">
        <v>1781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279</v>
      </c>
      <c r="F3243" s="9" t="s">
        <v>279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294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746</v>
      </c>
      <c r="E3244" s="9" t="s">
        <v>279</v>
      </c>
      <c r="F3244" s="9" t="s">
        <v>279</v>
      </c>
      <c r="G3244" s="9" t="s">
        <v>279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292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279</v>
      </c>
      <c r="N3245" s="67">
        <f t="shared" si="94"/>
        <v>3315.0000000000068</v>
      </c>
      <c r="P3245" t="s">
        <v>319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287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800</v>
      </c>
      <c r="E3247" s="9" t="s">
        <v>279</v>
      </c>
      <c r="F3247" s="9" t="s">
        <v>279</v>
      </c>
      <c r="G3247" s="9" t="s">
        <v>279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338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778</v>
      </c>
      <c r="E3249" s="9" t="s">
        <v>279</v>
      </c>
      <c r="F3249" s="9" t="s">
        <v>279</v>
      </c>
      <c r="G3249" s="9" t="s">
        <v>279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285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783</v>
      </c>
      <c r="E3250" s="9" t="s">
        <v>279</v>
      </c>
      <c r="F3250" s="9" t="s">
        <v>279</v>
      </c>
      <c r="G3250" s="9" t="s">
        <v>279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293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779</v>
      </c>
      <c r="E3251" s="9" t="s">
        <v>279</v>
      </c>
      <c r="F3251" s="9" t="s">
        <v>279</v>
      </c>
      <c r="G3251" s="9" t="s">
        <v>279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323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764</v>
      </c>
      <c r="E3252" s="9" t="s">
        <v>279</v>
      </c>
      <c r="F3252" s="9" t="s">
        <v>279</v>
      </c>
      <c r="G3252" s="9" t="s">
        <v>279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284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279</v>
      </c>
      <c r="L3253" s="9" t="s">
        <v>279</v>
      </c>
      <c r="N3253" s="67">
        <f t="shared" si="94"/>
        <v>3013.0000000000032</v>
      </c>
      <c r="P3253" t="s">
        <v>298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279</v>
      </c>
      <c r="L3254" s="9" t="s">
        <v>279</v>
      </c>
      <c r="N3254" s="67">
        <f t="shared" si="94"/>
        <v>3005.3499999999922</v>
      </c>
      <c r="P3254" t="s">
        <v>301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733</v>
      </c>
      <c r="E3255" s="9" t="s">
        <v>279</v>
      </c>
      <c r="F3255" s="9" t="s">
        <v>279</v>
      </c>
      <c r="G3255" s="9" t="s">
        <v>279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293</v>
      </c>
      <c r="T3255" s="277"/>
      <c r="U3255" s="63"/>
      <c r="V3255" s="346"/>
      <c r="W3255" s="337"/>
      <c r="X3255" s="63"/>
    </row>
    <row r="3256" spans="1:24" ht="15">
      <c r="A3256" s="28" t="s">
        <v>275</v>
      </c>
      <c r="B3256" s="63" t="s">
        <v>757</v>
      </c>
      <c r="E3256" s="9" t="s">
        <v>279</v>
      </c>
      <c r="F3256" s="9" t="s">
        <v>279</v>
      </c>
      <c r="G3256" s="9" t="s">
        <v>279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353</v>
      </c>
      <c r="T3256" s="277"/>
      <c r="U3256" s="63"/>
      <c r="V3256" s="346"/>
      <c r="W3256" s="337"/>
      <c r="X3256" s="63"/>
    </row>
    <row r="3257" spans="1:24" ht="15">
      <c r="A3257" s="28" t="s">
        <v>276</v>
      </c>
      <c r="B3257" s="63" t="s">
        <v>762</v>
      </c>
      <c r="E3257" s="9" t="s">
        <v>279</v>
      </c>
      <c r="F3257" s="9" t="s">
        <v>279</v>
      </c>
      <c r="G3257" s="9" t="s">
        <v>279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277</v>
      </c>
      <c r="B3258" s="63" t="s">
        <v>144</v>
      </c>
      <c r="E3258" s="9" t="s">
        <v>279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279</v>
      </c>
      <c r="N3258" s="67">
        <f t="shared" ref="N3258:N3289" si="95">SUM(E3258:L3258)</f>
        <v>2710.7000000000039</v>
      </c>
      <c r="P3258" t="s">
        <v>333</v>
      </c>
      <c r="T3258" s="277"/>
      <c r="U3258" s="63"/>
      <c r="V3258" s="345"/>
      <c r="W3258" s="337"/>
      <c r="X3258" s="63"/>
    </row>
    <row r="3259" spans="1:24" ht="15">
      <c r="A3259" s="28" t="s">
        <v>278</v>
      </c>
      <c r="B3259" s="63" t="s">
        <v>796</v>
      </c>
      <c r="E3259" s="9" t="s">
        <v>279</v>
      </c>
      <c r="F3259" s="9" t="s">
        <v>279</v>
      </c>
      <c r="G3259" s="9" t="s">
        <v>279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332</v>
      </c>
      <c r="T3259" s="63"/>
      <c r="U3259" s="63"/>
      <c r="V3259" s="358"/>
      <c r="W3259" s="337"/>
      <c r="X3259" s="63"/>
    </row>
    <row r="3260" spans="1:24" ht="15">
      <c r="A3260" s="28" t="s">
        <v>735</v>
      </c>
      <c r="B3260" s="63" t="s">
        <v>738</v>
      </c>
      <c r="E3260" s="9" t="s">
        <v>279</v>
      </c>
      <c r="F3260" s="9" t="s">
        <v>279</v>
      </c>
      <c r="G3260" s="9" t="s">
        <v>279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736</v>
      </c>
      <c r="B3261" s="229" t="s">
        <v>1647</v>
      </c>
      <c r="C3261" s="3"/>
      <c r="D3261" s="3"/>
      <c r="E3261" s="9" t="s">
        <v>279</v>
      </c>
      <c r="F3261" s="9" t="s">
        <v>279</v>
      </c>
      <c r="G3261" s="9" t="s">
        <v>279</v>
      </c>
      <c r="H3261" s="9" t="s">
        <v>279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282</v>
      </c>
      <c r="S3261" s="21" t="s">
        <v>1781</v>
      </c>
      <c r="T3261" s="277"/>
      <c r="U3261" s="63"/>
      <c r="V3261" s="345"/>
      <c r="W3261" s="337"/>
      <c r="X3261" s="63"/>
    </row>
    <row r="3262" spans="1:24" ht="15">
      <c r="A3262" s="28" t="s">
        <v>737</v>
      </c>
      <c r="B3262" s="63" t="s">
        <v>790</v>
      </c>
      <c r="E3262" s="9" t="s">
        <v>279</v>
      </c>
      <c r="F3262" s="9" t="s">
        <v>279</v>
      </c>
      <c r="G3262" s="9" t="s">
        <v>279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283</v>
      </c>
      <c r="T3262" s="63"/>
      <c r="U3262" s="63"/>
      <c r="V3262" s="345"/>
      <c r="W3262" s="337"/>
      <c r="X3262" s="63"/>
    </row>
    <row r="3263" spans="1:24" ht="15">
      <c r="A3263" s="28" t="s">
        <v>739</v>
      </c>
      <c r="B3263" s="63" t="s">
        <v>153</v>
      </c>
      <c r="E3263" s="9" t="s">
        <v>279</v>
      </c>
      <c r="F3263" s="9" t="s">
        <v>279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745</v>
      </c>
      <c r="B3264" s="63" t="s">
        <v>748</v>
      </c>
      <c r="E3264" s="9" t="s">
        <v>279</v>
      </c>
      <c r="F3264" s="9" t="s">
        <v>279</v>
      </c>
      <c r="G3264" s="9" t="s">
        <v>279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288</v>
      </c>
      <c r="T3264" s="63"/>
      <c r="U3264" s="63"/>
      <c r="V3264" s="358"/>
      <c r="W3264" s="337"/>
      <c r="X3264" s="63"/>
    </row>
    <row r="3265" spans="1:24" ht="15">
      <c r="A3265" s="28" t="s">
        <v>747</v>
      </c>
      <c r="B3265" s="225" t="s">
        <v>1662</v>
      </c>
      <c r="C3265" s="3"/>
      <c r="D3265" s="3"/>
      <c r="E3265" s="9" t="s">
        <v>279</v>
      </c>
      <c r="F3265" s="9" t="s">
        <v>279</v>
      </c>
      <c r="G3265" s="9" t="s">
        <v>279</v>
      </c>
      <c r="H3265" s="9" t="s">
        <v>279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285</v>
      </c>
      <c r="T3265" s="63"/>
      <c r="U3265" s="63"/>
      <c r="V3265" s="358"/>
      <c r="W3265" s="337"/>
      <c r="X3265" s="63"/>
    </row>
    <row r="3266" spans="1:24" ht="15">
      <c r="A3266" s="28" t="s">
        <v>750</v>
      </c>
      <c r="B3266" s="63" t="s">
        <v>755</v>
      </c>
      <c r="E3266" s="9" t="s">
        <v>279</v>
      </c>
      <c r="F3266" s="9" t="s">
        <v>279</v>
      </c>
      <c r="G3266" s="9" t="s">
        <v>279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751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279</v>
      </c>
      <c r="I3267" s="9">
        <v>0</v>
      </c>
      <c r="J3267" s="67">
        <v>592.70000000000073</v>
      </c>
      <c r="K3267" s="9" t="s">
        <v>279</v>
      </c>
      <c r="L3267" s="9" t="s">
        <v>279</v>
      </c>
      <c r="N3267" s="67">
        <f t="shared" si="95"/>
        <v>2214.5000000000009</v>
      </c>
      <c r="P3267" t="s">
        <v>285</v>
      </c>
      <c r="T3267" s="225"/>
      <c r="U3267" s="63"/>
      <c r="V3267" s="345"/>
      <c r="W3267" s="337"/>
      <c r="X3267" s="63"/>
    </row>
    <row r="3268" spans="1:24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756</v>
      </c>
      <c r="B3269" s="277" t="s">
        <v>2016</v>
      </c>
      <c r="C3269" s="3"/>
      <c r="D3269" s="3"/>
      <c r="E3269" s="9" t="s">
        <v>279</v>
      </c>
      <c r="F3269" s="9" t="s">
        <v>279</v>
      </c>
      <c r="G3269" s="9" t="s">
        <v>279</v>
      </c>
      <c r="H3269" s="9" t="s">
        <v>279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283</v>
      </c>
      <c r="T3269" s="277"/>
      <c r="U3269" s="63"/>
      <c r="V3269" s="345"/>
      <c r="W3269" s="337"/>
      <c r="X3269" s="63"/>
    </row>
    <row r="3270" spans="1:24" ht="15">
      <c r="A3270" s="28" t="s">
        <v>761</v>
      </c>
      <c r="B3270" s="229" t="s">
        <v>1655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288</v>
      </c>
      <c r="T3270" s="277"/>
      <c r="U3270" s="63"/>
      <c r="V3270" s="345"/>
      <c r="W3270" s="337"/>
      <c r="X3270" s="63"/>
    </row>
    <row r="3271" spans="1:24" ht="15">
      <c r="A3271" s="28" t="s">
        <v>765</v>
      </c>
      <c r="B3271" s="277" t="s">
        <v>2009</v>
      </c>
      <c r="C3271" s="3"/>
      <c r="D3271" s="3"/>
      <c r="E3271" s="9" t="s">
        <v>279</v>
      </c>
      <c r="F3271" s="9" t="s">
        <v>279</v>
      </c>
      <c r="G3271" s="9" t="s">
        <v>279</v>
      </c>
      <c r="H3271" s="9" t="s">
        <v>279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766</v>
      </c>
      <c r="B3272" s="63" t="s">
        <v>771</v>
      </c>
      <c r="E3272" s="9" t="s">
        <v>279</v>
      </c>
      <c r="F3272" s="9" t="s">
        <v>279</v>
      </c>
      <c r="G3272" s="9" t="s">
        <v>279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767</v>
      </c>
      <c r="B3273" s="28" t="s">
        <v>728</v>
      </c>
      <c r="E3273" s="9" t="s">
        <v>279</v>
      </c>
      <c r="F3273" s="9" t="s">
        <v>279</v>
      </c>
      <c r="G3273" s="9" t="s">
        <v>279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773</v>
      </c>
      <c r="B3274" s="229" t="s">
        <v>1659</v>
      </c>
      <c r="C3274" s="3"/>
      <c r="D3274" s="3"/>
      <c r="E3274" s="9" t="s">
        <v>279</v>
      </c>
      <c r="F3274" s="9" t="s">
        <v>279</v>
      </c>
      <c r="G3274" s="9" t="s">
        <v>279</v>
      </c>
      <c r="H3274" s="9" t="s">
        <v>279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781</v>
      </c>
      <c r="B3275" s="63" t="s">
        <v>753</v>
      </c>
      <c r="E3275" s="9" t="s">
        <v>279</v>
      </c>
      <c r="F3275" s="9" t="s">
        <v>279</v>
      </c>
      <c r="G3275" s="9" t="s">
        <v>279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785</v>
      </c>
      <c r="B3276" s="63" t="s">
        <v>788</v>
      </c>
      <c r="E3276" s="9" t="s">
        <v>279</v>
      </c>
      <c r="F3276" s="9" t="s">
        <v>279</v>
      </c>
      <c r="G3276" s="9" t="s">
        <v>279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786</v>
      </c>
      <c r="B3277" s="63" t="s">
        <v>782</v>
      </c>
      <c r="E3277" s="9" t="s">
        <v>279</v>
      </c>
      <c r="F3277" s="9" t="s">
        <v>279</v>
      </c>
      <c r="G3277" s="9" t="s">
        <v>279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787</v>
      </c>
      <c r="B3278" s="229" t="s">
        <v>1653</v>
      </c>
      <c r="C3278" s="3"/>
      <c r="D3278" s="3"/>
      <c r="E3278" s="9" t="s">
        <v>279</v>
      </c>
      <c r="F3278" s="9" t="s">
        <v>279</v>
      </c>
      <c r="G3278" s="9" t="s">
        <v>279</v>
      </c>
      <c r="H3278" s="9" t="s">
        <v>279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793</v>
      </c>
      <c r="B3279" s="63" t="s">
        <v>156</v>
      </c>
      <c r="E3279" s="9" t="s">
        <v>279</v>
      </c>
      <c r="F3279" s="9" t="s">
        <v>279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279</v>
      </c>
      <c r="N3279" s="67">
        <f t="shared" si="95"/>
        <v>1813.7000000000007</v>
      </c>
      <c r="P3279" t="s">
        <v>293</v>
      </c>
      <c r="T3279" s="63"/>
      <c r="U3279" s="63"/>
      <c r="V3279" s="345"/>
      <c r="W3279" s="337"/>
      <c r="X3279" s="63"/>
    </row>
    <row r="3280" spans="1:24" ht="15">
      <c r="A3280" s="28" t="s">
        <v>794</v>
      </c>
      <c r="B3280" s="277" t="s">
        <v>2008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795</v>
      </c>
      <c r="B3281" s="229" t="s">
        <v>1644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797</v>
      </c>
      <c r="B3282" s="277" t="s">
        <v>2000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798</v>
      </c>
      <c r="B3283" s="277" t="s">
        <v>2004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298</v>
      </c>
      <c r="T3283" s="277"/>
      <c r="U3283" s="63"/>
      <c r="V3283" s="345"/>
      <c r="W3283" s="337"/>
      <c r="X3283" s="63"/>
    </row>
    <row r="3284" spans="1:24" ht="15">
      <c r="A3284" s="28" t="s">
        <v>799</v>
      </c>
      <c r="B3284" s="229" t="s">
        <v>1654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802</v>
      </c>
      <c r="B3285" s="277" t="s">
        <v>2006</v>
      </c>
      <c r="C3285" s="3"/>
      <c r="D3285" s="3"/>
      <c r="E3285" s="9" t="s">
        <v>279</v>
      </c>
      <c r="F3285" s="9" t="s">
        <v>279</v>
      </c>
      <c r="G3285" s="9" t="s">
        <v>279</v>
      </c>
      <c r="H3285" s="9" t="s">
        <v>279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896</v>
      </c>
      <c r="B3286" s="229" t="s">
        <v>1656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897</v>
      </c>
      <c r="B3287" s="229" t="s">
        <v>1660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898</v>
      </c>
      <c r="B3288" s="28" t="s">
        <v>734</v>
      </c>
      <c r="E3288" s="9" t="s">
        <v>279</v>
      </c>
      <c r="F3288" s="9" t="s">
        <v>279</v>
      </c>
      <c r="G3288" s="9" t="s">
        <v>279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899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279</v>
      </c>
      <c r="K3289" s="9" t="s">
        <v>279</v>
      </c>
      <c r="L3289" s="9" t="s">
        <v>279</v>
      </c>
      <c r="N3289" s="67">
        <f t="shared" si="95"/>
        <v>1559.6999999999953</v>
      </c>
      <c r="P3289" t="s">
        <v>294</v>
      </c>
      <c r="T3289" s="277"/>
      <c r="U3289" s="63"/>
      <c r="V3289" s="346"/>
      <c r="W3289" s="337"/>
      <c r="X3289" s="63"/>
    </row>
    <row r="3290" spans="1:24" ht="15">
      <c r="A3290" s="28" t="s">
        <v>900</v>
      </c>
      <c r="B3290" s="63" t="s">
        <v>178</v>
      </c>
      <c r="E3290" s="214">
        <v>993.9</v>
      </c>
      <c r="F3290" s="217">
        <v>516.79999999999995</v>
      </c>
      <c r="G3290" s="9" t="s">
        <v>279</v>
      </c>
      <c r="H3290" s="9" t="s">
        <v>279</v>
      </c>
      <c r="I3290" s="9">
        <v>0</v>
      </c>
      <c r="J3290" s="9" t="s">
        <v>279</v>
      </c>
      <c r="K3290" s="9" t="s">
        <v>279</v>
      </c>
      <c r="L3290" s="9" t="s">
        <v>279</v>
      </c>
      <c r="N3290" s="67">
        <f t="shared" ref="N3290:N3321" si="96">SUM(E3290:L3290)</f>
        <v>1510.6999999999998</v>
      </c>
      <c r="P3290" t="s">
        <v>356</v>
      </c>
      <c r="S3290" t="s">
        <v>1781</v>
      </c>
      <c r="T3290" s="63"/>
      <c r="U3290" s="63"/>
      <c r="V3290" s="346"/>
      <c r="W3290" s="337"/>
      <c r="X3290" s="63"/>
    </row>
    <row r="3291" spans="1:24" ht="15">
      <c r="A3291" s="28" t="s">
        <v>901</v>
      </c>
      <c r="B3291" s="229" t="s">
        <v>1657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902</v>
      </c>
      <c r="B3292" s="63" t="s">
        <v>3363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9" t="s">
        <v>279</v>
      </c>
      <c r="K3292" s="9" t="s">
        <v>279</v>
      </c>
      <c r="L3292" s="214">
        <v>1446.5999999999967</v>
      </c>
      <c r="M3292" s="67"/>
      <c r="N3292" s="67">
        <f t="shared" si="96"/>
        <v>1446.5999999999967</v>
      </c>
      <c r="P3292" t="s">
        <v>282</v>
      </c>
      <c r="S3292" s="21" t="s">
        <v>1781</v>
      </c>
      <c r="T3292" s="63"/>
      <c r="U3292" s="63"/>
      <c r="V3292" s="358"/>
      <c r="W3292" s="337"/>
      <c r="X3292" s="63"/>
    </row>
    <row r="3293" spans="1:24" ht="15">
      <c r="A3293" s="28" t="s">
        <v>903</v>
      </c>
      <c r="B3293" s="229" t="s">
        <v>1652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904</v>
      </c>
      <c r="B3294" s="229" t="s">
        <v>1643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905</v>
      </c>
      <c r="B3295" s="229" t="s">
        <v>1661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486.89999999999964</v>
      </c>
      <c r="K3295" s="212">
        <v>904.89999999999964</v>
      </c>
      <c r="L3295" s="9" t="s">
        <v>279</v>
      </c>
      <c r="N3295" s="67">
        <f t="shared" si="96"/>
        <v>1391.7999999999993</v>
      </c>
      <c r="P3295" t="s">
        <v>301</v>
      </c>
      <c r="T3295" s="63"/>
      <c r="U3295" s="63"/>
      <c r="V3295" s="345"/>
      <c r="W3295" s="337"/>
      <c r="X3295" s="63"/>
    </row>
    <row r="3296" spans="1:24" ht="15">
      <c r="A3296" s="28" t="s">
        <v>906</v>
      </c>
      <c r="B3296" s="277" t="s">
        <v>2024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9" t="s">
        <v>279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907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279</v>
      </c>
      <c r="K3297" s="9" t="s">
        <v>279</v>
      </c>
      <c r="L3297" s="9" t="s">
        <v>279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908</v>
      </c>
      <c r="B3298" s="277" t="s">
        <v>2155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9" t="s">
        <v>279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909</v>
      </c>
      <c r="B3299" s="63" t="s">
        <v>158</v>
      </c>
      <c r="E3299" s="9" t="s">
        <v>279</v>
      </c>
      <c r="F3299" s="9" t="s">
        <v>279</v>
      </c>
      <c r="G3299" s="9">
        <v>639.20000000000005</v>
      </c>
      <c r="H3299" s="67">
        <v>628.79999999999745</v>
      </c>
      <c r="I3299" s="9">
        <v>0</v>
      </c>
      <c r="J3299" s="9" t="s">
        <v>279</v>
      </c>
      <c r="K3299" s="9" t="s">
        <v>279</v>
      </c>
      <c r="L3299" s="9" t="s">
        <v>279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910</v>
      </c>
      <c r="B3300" s="277" t="s">
        <v>2025</v>
      </c>
      <c r="C3300" s="3"/>
      <c r="D3300" s="3"/>
      <c r="E3300" s="9" t="s">
        <v>279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911</v>
      </c>
      <c r="B3301" s="277" t="s">
        <v>2007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645.90000000000146</v>
      </c>
      <c r="K3301" s="9">
        <v>498.89999999999236</v>
      </c>
      <c r="L3301" s="9" t="s">
        <v>279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912</v>
      </c>
      <c r="B3302" s="277" t="s">
        <v>2021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913</v>
      </c>
      <c r="B3303" s="63" t="s">
        <v>744</v>
      </c>
      <c r="E3303" s="9" t="s">
        <v>279</v>
      </c>
      <c r="F3303" s="9" t="s">
        <v>279</v>
      </c>
      <c r="G3303" s="9" t="s">
        <v>279</v>
      </c>
      <c r="H3303" s="96">
        <v>1016.0000000000018</v>
      </c>
      <c r="I3303" s="9">
        <v>0</v>
      </c>
      <c r="J3303" s="9" t="s">
        <v>279</v>
      </c>
      <c r="K3303" s="9" t="s">
        <v>279</v>
      </c>
      <c r="L3303" s="9" t="s">
        <v>279</v>
      </c>
      <c r="N3303" s="67">
        <f t="shared" si="96"/>
        <v>1016.0000000000018</v>
      </c>
      <c r="P3303" t="s">
        <v>284</v>
      </c>
      <c r="T3303" s="277"/>
      <c r="U3303" s="63"/>
      <c r="V3303" s="345"/>
      <c r="W3303" s="337"/>
      <c r="X3303" s="63"/>
    </row>
    <row r="3304" spans="1:24" ht="15">
      <c r="A3304" s="28" t="s">
        <v>914</v>
      </c>
      <c r="B3304" s="277" t="s">
        <v>4493</v>
      </c>
      <c r="C3304" s="3"/>
      <c r="D3304" s="3"/>
      <c r="E3304" s="9" t="s">
        <v>279</v>
      </c>
      <c r="F3304" s="9" t="s">
        <v>279</v>
      </c>
      <c r="G3304" s="9" t="s">
        <v>279</v>
      </c>
      <c r="H3304" s="9" t="s">
        <v>279</v>
      </c>
      <c r="I3304" s="9">
        <v>0</v>
      </c>
      <c r="J3304" s="9" t="s">
        <v>279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915</v>
      </c>
      <c r="B3305" s="277" t="s">
        <v>2023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916</v>
      </c>
      <c r="B3306" s="63" t="s">
        <v>3376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 t="s">
        <v>279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917</v>
      </c>
      <c r="B3307" s="277" t="s">
        <v>2001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918</v>
      </c>
      <c r="B3308" s="63" t="s">
        <v>3364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9" t="s">
        <v>279</v>
      </c>
      <c r="K3308" s="9" t="s">
        <v>279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919</v>
      </c>
      <c r="B3309" s="277" t="s">
        <v>2005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920</v>
      </c>
      <c r="B3310" s="277" t="s">
        <v>2028</v>
      </c>
      <c r="C3310" s="3"/>
      <c r="D3310" s="3"/>
      <c r="E3310" s="9" t="s">
        <v>279</v>
      </c>
      <c r="F3310" s="9" t="s">
        <v>279</v>
      </c>
      <c r="G3310" s="9" t="s">
        <v>279</v>
      </c>
      <c r="H3310" s="9" t="s">
        <v>279</v>
      </c>
      <c r="I3310" s="9">
        <v>0</v>
      </c>
      <c r="J3310" s="9" t="s">
        <v>279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921</v>
      </c>
      <c r="B3311" s="63" t="s">
        <v>3390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9" t="s">
        <v>279</v>
      </c>
      <c r="K3311" s="9" t="s">
        <v>279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922</v>
      </c>
      <c r="B3312" s="277" t="s">
        <v>2051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923</v>
      </c>
      <c r="B3313" s="63" t="s">
        <v>3381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 t="s">
        <v>279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924</v>
      </c>
      <c r="B3314" s="277" t="s">
        <v>2022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925</v>
      </c>
      <c r="B3315" s="277" t="s">
        <v>2050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926</v>
      </c>
      <c r="B3316" s="63" t="s">
        <v>3367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 t="s">
        <v>279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927</v>
      </c>
      <c r="B3317" s="63" t="s">
        <v>3393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 t="s">
        <v>279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928</v>
      </c>
      <c r="B3318" s="63" t="s">
        <v>3382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 t="s">
        <v>279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929</v>
      </c>
      <c r="B3319" s="63" t="s">
        <v>3378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 t="s">
        <v>279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930</v>
      </c>
      <c r="B3320" s="63" t="s">
        <v>784</v>
      </c>
      <c r="E3320" s="9" t="s">
        <v>279</v>
      </c>
      <c r="F3320" s="9" t="s">
        <v>279</v>
      </c>
      <c r="G3320" s="9" t="s">
        <v>279</v>
      </c>
      <c r="H3320" s="67">
        <v>684.29999999999745</v>
      </c>
      <c r="I3320" s="9">
        <v>0</v>
      </c>
      <c r="J3320" s="9" t="s">
        <v>279</v>
      </c>
      <c r="K3320" s="9" t="s">
        <v>279</v>
      </c>
      <c r="L3320" s="9" t="s">
        <v>279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931</v>
      </c>
      <c r="B3321" s="277" t="s">
        <v>2048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932</v>
      </c>
      <c r="B3322" s="63" t="s">
        <v>3370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933</v>
      </c>
      <c r="B3323" s="63" t="s">
        <v>179</v>
      </c>
      <c r="E3323" s="217">
        <v>636.9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9" t="s">
        <v>279</v>
      </c>
      <c r="N3323" s="67">
        <f t="shared" si="97"/>
        <v>636.9</v>
      </c>
      <c r="P3323" t="s">
        <v>293</v>
      </c>
      <c r="T3323" s="63"/>
      <c r="U3323" s="63"/>
      <c r="V3323" s="345"/>
      <c r="W3323" s="337"/>
      <c r="X3323" s="63"/>
    </row>
    <row r="3324" spans="1:24" ht="15">
      <c r="A3324" s="28" t="s">
        <v>934</v>
      </c>
      <c r="B3324" s="63" t="s">
        <v>3394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935</v>
      </c>
      <c r="B3325" s="63" t="s">
        <v>3391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2499</v>
      </c>
      <c r="B3326" s="63" t="s">
        <v>3371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3311</v>
      </c>
      <c r="B3327" s="63" t="s">
        <v>3375</v>
      </c>
      <c r="C3327" s="3"/>
      <c r="D3327" s="3"/>
      <c r="E3327" s="9" t="s">
        <v>279</v>
      </c>
      <c r="F3327" s="9" t="s">
        <v>279</v>
      </c>
      <c r="G3327" s="9" t="s">
        <v>279</v>
      </c>
      <c r="H3327" s="9" t="s">
        <v>279</v>
      </c>
      <c r="I3327" s="9">
        <v>0</v>
      </c>
      <c r="J3327" s="9" t="s">
        <v>279</v>
      </c>
      <c r="K3327" s="9" t="s">
        <v>279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3312</v>
      </c>
      <c r="B3328" s="63" t="s">
        <v>164</v>
      </c>
      <c r="E3328" s="9" t="s">
        <v>279</v>
      </c>
      <c r="F3328" s="9" t="s">
        <v>279</v>
      </c>
      <c r="G3328" s="9">
        <v>556.54999999999995</v>
      </c>
      <c r="H3328" s="9" t="s">
        <v>279</v>
      </c>
      <c r="I3328" s="9">
        <v>0</v>
      </c>
      <c r="J3328" s="9" t="s">
        <v>279</v>
      </c>
      <c r="K3328" s="9" t="s">
        <v>279</v>
      </c>
      <c r="L3328" s="9" t="s">
        <v>279</v>
      </c>
      <c r="N3328" s="67">
        <f t="shared" si="97"/>
        <v>556.54999999999995</v>
      </c>
    </row>
    <row r="3329" spans="1:14" ht="15">
      <c r="A3329" s="28" t="s">
        <v>3313</v>
      </c>
      <c r="B3329" s="63" t="s">
        <v>3368</v>
      </c>
      <c r="C3329" s="3"/>
      <c r="D3329" s="3"/>
      <c r="E3329" s="9" t="s">
        <v>279</v>
      </c>
      <c r="F3329" s="9" t="s">
        <v>279</v>
      </c>
      <c r="G3329" s="9" t="s">
        <v>279</v>
      </c>
      <c r="H3329" s="9" t="s">
        <v>279</v>
      </c>
      <c r="I3329" s="9">
        <v>0</v>
      </c>
      <c r="J3329" s="9" t="s">
        <v>279</v>
      </c>
      <c r="K3329" s="9" t="s">
        <v>279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3314</v>
      </c>
      <c r="B3330" s="63" t="s">
        <v>3366</v>
      </c>
      <c r="C3330" s="3"/>
      <c r="D3330" s="3"/>
      <c r="E3330" s="9" t="s">
        <v>279</v>
      </c>
      <c r="F3330" s="9" t="s">
        <v>279</v>
      </c>
      <c r="G3330" s="9" t="s">
        <v>279</v>
      </c>
      <c r="H3330" s="9" t="s">
        <v>279</v>
      </c>
      <c r="I3330" s="9">
        <v>0</v>
      </c>
      <c r="J3330" s="9" t="s">
        <v>279</v>
      </c>
      <c r="K3330" s="9" t="s">
        <v>279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3315</v>
      </c>
      <c r="B3331" s="63" t="s">
        <v>3373</v>
      </c>
      <c r="C3331" s="3"/>
      <c r="D3331" s="3"/>
      <c r="E3331" s="9" t="s">
        <v>279</v>
      </c>
      <c r="F3331" s="9" t="s">
        <v>279</v>
      </c>
      <c r="G3331" s="9" t="s">
        <v>279</v>
      </c>
      <c r="H3331" s="9" t="s">
        <v>279</v>
      </c>
      <c r="I3331" s="9">
        <v>0</v>
      </c>
      <c r="J3331" s="9" t="s">
        <v>279</v>
      </c>
      <c r="K3331" s="9" t="s">
        <v>279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3316</v>
      </c>
      <c r="B3332" s="63" t="s">
        <v>774</v>
      </c>
      <c r="E3332" s="9" t="s">
        <v>279</v>
      </c>
      <c r="F3332" s="9" t="s">
        <v>279</v>
      </c>
      <c r="G3332" s="9" t="s">
        <v>279</v>
      </c>
      <c r="H3332" s="67">
        <v>499.59999999999491</v>
      </c>
      <c r="I3332" s="9">
        <v>0</v>
      </c>
      <c r="J3332" s="9" t="s">
        <v>279</v>
      </c>
      <c r="K3332" s="9" t="s">
        <v>279</v>
      </c>
      <c r="L3332" s="9" t="s">
        <v>279</v>
      </c>
      <c r="N3332" s="67">
        <f t="shared" si="97"/>
        <v>499.59999999999491</v>
      </c>
    </row>
    <row r="3333" spans="1:14" ht="15">
      <c r="A3333" s="28" t="s">
        <v>3317</v>
      </c>
      <c r="B3333" s="63" t="s">
        <v>3365</v>
      </c>
      <c r="C3333" s="3"/>
      <c r="D3333" s="3"/>
      <c r="E3333" s="9" t="s">
        <v>279</v>
      </c>
      <c r="F3333" s="9" t="s">
        <v>279</v>
      </c>
      <c r="G3333" s="9" t="s">
        <v>279</v>
      </c>
      <c r="H3333" s="9" t="s">
        <v>279</v>
      </c>
      <c r="I3333" s="9">
        <v>0</v>
      </c>
      <c r="J3333" s="9" t="s">
        <v>279</v>
      </c>
      <c r="K3333" s="9" t="s">
        <v>279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3318</v>
      </c>
      <c r="B3334" s="63" t="s">
        <v>3377</v>
      </c>
      <c r="C3334" s="3"/>
      <c r="D3334" s="3"/>
      <c r="E3334" s="9" t="s">
        <v>279</v>
      </c>
      <c r="F3334" s="9" t="s">
        <v>279</v>
      </c>
      <c r="G3334" s="9" t="s">
        <v>279</v>
      </c>
      <c r="H3334" s="9" t="s">
        <v>279</v>
      </c>
      <c r="I3334" s="9">
        <v>0</v>
      </c>
      <c r="J3334" s="9" t="s">
        <v>279</v>
      </c>
      <c r="K3334" s="9" t="s">
        <v>279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3319</v>
      </c>
      <c r="B3335" s="63" t="s">
        <v>3374</v>
      </c>
      <c r="C3335" s="3"/>
      <c r="D3335" s="3"/>
      <c r="E3335" s="9" t="s">
        <v>279</v>
      </c>
      <c r="F3335" s="9" t="s">
        <v>279</v>
      </c>
      <c r="G3335" s="9" t="s">
        <v>279</v>
      </c>
      <c r="H3335" s="9" t="s">
        <v>279</v>
      </c>
      <c r="I3335" s="9">
        <v>0</v>
      </c>
      <c r="J3335" s="9" t="s">
        <v>279</v>
      </c>
      <c r="K3335" s="9" t="s">
        <v>279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3320</v>
      </c>
      <c r="B3336" s="63" t="s">
        <v>3379</v>
      </c>
      <c r="C3336" s="3"/>
      <c r="D3336" s="3"/>
      <c r="E3336" s="9" t="s">
        <v>279</v>
      </c>
      <c r="F3336" s="9" t="s">
        <v>279</v>
      </c>
      <c r="G3336" s="9" t="s">
        <v>279</v>
      </c>
      <c r="H3336" s="9" t="s">
        <v>279</v>
      </c>
      <c r="I3336" s="9">
        <v>0</v>
      </c>
      <c r="J3336" s="9" t="s">
        <v>279</v>
      </c>
      <c r="K3336" s="9" t="s">
        <v>279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3321</v>
      </c>
      <c r="B3337" s="63" t="s">
        <v>180</v>
      </c>
      <c r="C3337" s="3"/>
      <c r="D3337" s="3"/>
      <c r="E3337" s="9" t="s">
        <v>279</v>
      </c>
      <c r="F3337" s="9" t="s">
        <v>279</v>
      </c>
      <c r="G3337" s="9" t="s">
        <v>279</v>
      </c>
      <c r="H3337" s="9" t="s">
        <v>279</v>
      </c>
      <c r="I3337" s="9">
        <v>0</v>
      </c>
      <c r="J3337" s="9" t="s">
        <v>279</v>
      </c>
      <c r="K3337" s="9" t="s">
        <v>279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3322</v>
      </c>
      <c r="B3338" s="277" t="s">
        <v>2026</v>
      </c>
      <c r="C3338" s="3"/>
      <c r="D3338" s="3"/>
      <c r="E3338" s="9" t="s">
        <v>279</v>
      </c>
      <c r="F3338" s="9" t="s">
        <v>279</v>
      </c>
      <c r="G3338" s="9" t="s">
        <v>279</v>
      </c>
      <c r="H3338" s="9" t="s">
        <v>279</v>
      </c>
      <c r="I3338" s="9">
        <v>0</v>
      </c>
      <c r="J3338" s="9" t="s">
        <v>279</v>
      </c>
      <c r="K3338" s="9">
        <v>419.49999999999818</v>
      </c>
      <c r="L3338" s="9" t="s">
        <v>279</v>
      </c>
      <c r="N3338" s="67">
        <f t="shared" si="97"/>
        <v>419.49999999999818</v>
      </c>
    </row>
    <row r="3339" spans="1:14" ht="15">
      <c r="A3339" s="28" t="s">
        <v>3323</v>
      </c>
      <c r="B3339" s="63" t="s">
        <v>769</v>
      </c>
      <c r="E3339" s="9" t="s">
        <v>279</v>
      </c>
      <c r="F3339" s="9" t="s">
        <v>279</v>
      </c>
      <c r="G3339" s="9" t="s">
        <v>279</v>
      </c>
      <c r="H3339" s="67">
        <v>410.10000000000764</v>
      </c>
      <c r="I3339" s="9">
        <v>0</v>
      </c>
      <c r="J3339" s="9" t="s">
        <v>279</v>
      </c>
      <c r="K3339" s="9" t="s">
        <v>279</v>
      </c>
      <c r="L3339" s="9" t="s">
        <v>279</v>
      </c>
      <c r="N3339" s="67">
        <f t="shared" si="97"/>
        <v>410.10000000000764</v>
      </c>
    </row>
    <row r="3340" spans="1:14" ht="15">
      <c r="A3340" s="28" t="s">
        <v>3324</v>
      </c>
      <c r="B3340" s="63" t="s">
        <v>3369</v>
      </c>
      <c r="C3340" s="3"/>
      <c r="D3340" s="3"/>
      <c r="E3340" s="9" t="s">
        <v>279</v>
      </c>
      <c r="F3340" s="9" t="s">
        <v>279</v>
      </c>
      <c r="G3340" s="9" t="s">
        <v>279</v>
      </c>
      <c r="H3340" s="9" t="s">
        <v>279</v>
      </c>
      <c r="I3340" s="9">
        <v>0</v>
      </c>
      <c r="J3340" s="9" t="s">
        <v>279</v>
      </c>
      <c r="K3340" s="9" t="s">
        <v>279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3325</v>
      </c>
      <c r="B3341" s="277" t="s">
        <v>2002</v>
      </c>
      <c r="C3341" s="3"/>
      <c r="D3341" s="3"/>
      <c r="E3341" s="9" t="s">
        <v>279</v>
      </c>
      <c r="F3341" s="9" t="s">
        <v>279</v>
      </c>
      <c r="G3341" s="9" t="s">
        <v>279</v>
      </c>
      <c r="H3341" s="9" t="s">
        <v>279</v>
      </c>
      <c r="I3341" s="9">
        <v>0</v>
      </c>
      <c r="J3341" s="67">
        <v>381.79999999999382</v>
      </c>
      <c r="K3341" s="9" t="s">
        <v>279</v>
      </c>
      <c r="L3341" s="9" t="s">
        <v>279</v>
      </c>
      <c r="N3341" s="67">
        <f t="shared" si="97"/>
        <v>381.79999999999382</v>
      </c>
    </row>
    <row r="3342" spans="1:14" ht="15">
      <c r="A3342" s="28" t="s">
        <v>3326</v>
      </c>
      <c r="B3342" s="277" t="s">
        <v>3362</v>
      </c>
      <c r="C3342" s="3"/>
      <c r="D3342" s="3"/>
      <c r="E3342" s="9" t="s">
        <v>279</v>
      </c>
      <c r="F3342" s="9" t="s">
        <v>279</v>
      </c>
      <c r="G3342" s="9" t="s">
        <v>279</v>
      </c>
      <c r="H3342" s="9" t="s">
        <v>279</v>
      </c>
      <c r="I3342" s="9">
        <v>0</v>
      </c>
      <c r="J3342" s="9" t="s">
        <v>279</v>
      </c>
      <c r="K3342" s="9" t="s">
        <v>279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3327</v>
      </c>
      <c r="B3343" s="63" t="s">
        <v>3372</v>
      </c>
      <c r="C3343" s="3"/>
      <c r="D3343" s="3"/>
      <c r="E3343" s="9" t="s">
        <v>279</v>
      </c>
      <c r="F3343" s="9" t="s">
        <v>279</v>
      </c>
      <c r="G3343" s="9" t="s">
        <v>279</v>
      </c>
      <c r="H3343" s="9" t="s">
        <v>279</v>
      </c>
      <c r="I3343" s="9">
        <v>0</v>
      </c>
      <c r="J3343" s="9" t="s">
        <v>279</v>
      </c>
      <c r="K3343" s="9" t="s">
        <v>279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3328</v>
      </c>
      <c r="B3344" s="277" t="s">
        <v>2027</v>
      </c>
      <c r="C3344" s="3"/>
      <c r="D3344" s="3"/>
      <c r="E3344" s="9" t="s">
        <v>279</v>
      </c>
      <c r="F3344" s="9" t="s">
        <v>279</v>
      </c>
      <c r="G3344" s="9" t="s">
        <v>279</v>
      </c>
      <c r="H3344" s="9" t="s">
        <v>279</v>
      </c>
      <c r="I3344" s="9">
        <v>0</v>
      </c>
      <c r="J3344" s="9" t="s">
        <v>279</v>
      </c>
      <c r="K3344" s="9">
        <v>330.90000000000146</v>
      </c>
      <c r="L3344" s="9" t="s">
        <v>279</v>
      </c>
      <c r="N3344" s="67">
        <f t="shared" si="97"/>
        <v>330.90000000000146</v>
      </c>
    </row>
    <row r="3345" spans="1:24" ht="15">
      <c r="A3345" s="28" t="s">
        <v>3329</v>
      </c>
      <c r="B3345" s="277" t="s">
        <v>3361</v>
      </c>
      <c r="C3345" s="3"/>
      <c r="D3345" s="3"/>
      <c r="E3345" s="9" t="s">
        <v>279</v>
      </c>
      <c r="F3345" s="9" t="s">
        <v>279</v>
      </c>
      <c r="G3345" s="9" t="s">
        <v>279</v>
      </c>
      <c r="H3345" s="9" t="s">
        <v>279</v>
      </c>
      <c r="I3345" s="9">
        <v>0</v>
      </c>
      <c r="J3345" s="9" t="s">
        <v>279</v>
      </c>
      <c r="K3345" s="9" t="s">
        <v>279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3330</v>
      </c>
      <c r="B3346" s="63" t="s">
        <v>3395</v>
      </c>
      <c r="C3346" s="3"/>
      <c r="D3346" s="3"/>
      <c r="E3346" s="9" t="s">
        <v>279</v>
      </c>
      <c r="F3346" s="9" t="s">
        <v>279</v>
      </c>
      <c r="G3346" s="9" t="s">
        <v>279</v>
      </c>
      <c r="H3346" s="9" t="s">
        <v>279</v>
      </c>
      <c r="I3346" s="9">
        <v>0</v>
      </c>
      <c r="J3346" s="9" t="s">
        <v>279</v>
      </c>
      <c r="K3346" s="9" t="s">
        <v>279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3331</v>
      </c>
      <c r="B3347" s="229" t="s">
        <v>1645</v>
      </c>
      <c r="C3347" s="3"/>
      <c r="D3347" s="3"/>
      <c r="E3347" s="9" t="s">
        <v>279</v>
      </c>
      <c r="F3347" s="9" t="s">
        <v>279</v>
      </c>
      <c r="G3347" s="9" t="s">
        <v>279</v>
      </c>
      <c r="H3347" s="9" t="s">
        <v>279</v>
      </c>
      <c r="I3347" s="9">
        <v>0</v>
      </c>
      <c r="J3347" s="67">
        <v>160.59999999999491</v>
      </c>
      <c r="K3347" s="9" t="s">
        <v>279</v>
      </c>
      <c r="L3347" s="9" t="s">
        <v>279</v>
      </c>
      <c r="N3347" s="67">
        <f t="shared" si="97"/>
        <v>160.59999999999491</v>
      </c>
    </row>
    <row r="3348" spans="1:24" ht="15">
      <c r="A3348" s="28" t="s">
        <v>3332</v>
      </c>
      <c r="B3348" s="225" t="s">
        <v>1641</v>
      </c>
      <c r="C3348" s="3"/>
      <c r="D3348" s="3"/>
      <c r="E3348" s="9" t="s">
        <v>279</v>
      </c>
      <c r="F3348" s="9" t="s">
        <v>279</v>
      </c>
      <c r="G3348" s="9" t="s">
        <v>279</v>
      </c>
      <c r="H3348" s="9" t="s">
        <v>279</v>
      </c>
      <c r="I3348" s="9">
        <v>0</v>
      </c>
      <c r="J3348" s="9" t="s">
        <v>279</v>
      </c>
      <c r="K3348" s="9" t="s">
        <v>279</v>
      </c>
      <c r="L3348" s="9" t="s">
        <v>279</v>
      </c>
      <c r="N3348" s="67">
        <f t="shared" si="97"/>
        <v>0</v>
      </c>
    </row>
    <row r="3349" spans="1:24" ht="15">
      <c r="A3349" s="28" t="s">
        <v>3333</v>
      </c>
      <c r="B3349" s="229" t="s">
        <v>1651</v>
      </c>
      <c r="C3349" s="3"/>
      <c r="D3349" s="3"/>
      <c r="E3349" s="9" t="s">
        <v>279</v>
      </c>
      <c r="F3349" s="9" t="s">
        <v>279</v>
      </c>
      <c r="G3349" s="9" t="s">
        <v>279</v>
      </c>
      <c r="H3349" s="9" t="s">
        <v>279</v>
      </c>
      <c r="I3349" s="9">
        <v>0</v>
      </c>
      <c r="J3349" s="9" t="s">
        <v>279</v>
      </c>
      <c r="K3349" s="9" t="s">
        <v>279</v>
      </c>
      <c r="L3349" s="9" t="s">
        <v>279</v>
      </c>
      <c r="N3349" s="67">
        <f t="shared" si="97"/>
        <v>0</v>
      </c>
    </row>
    <row r="3350" spans="1:24" ht="15">
      <c r="A3350" s="28" t="s">
        <v>3334</v>
      </c>
      <c r="B3350" s="229" t="s">
        <v>1650</v>
      </c>
      <c r="C3350" s="3"/>
      <c r="D3350" s="3"/>
      <c r="E3350" s="9" t="s">
        <v>279</v>
      </c>
      <c r="F3350" s="9" t="s">
        <v>279</v>
      </c>
      <c r="G3350" s="9" t="s">
        <v>279</v>
      </c>
      <c r="H3350" s="9" t="s">
        <v>279</v>
      </c>
      <c r="I3350" s="9">
        <v>0</v>
      </c>
      <c r="J3350" s="9" t="s">
        <v>279</v>
      </c>
      <c r="K3350" s="9" t="s">
        <v>279</v>
      </c>
      <c r="L3350" s="9" t="s">
        <v>279</v>
      </c>
      <c r="N3350" s="67">
        <f t="shared" si="97"/>
        <v>0</v>
      </c>
    </row>
    <row r="3351" spans="1:24" ht="15">
      <c r="A3351" s="28" t="s">
        <v>4125</v>
      </c>
      <c r="B3351" s="229" t="s">
        <v>1648</v>
      </c>
      <c r="C3351" s="3"/>
      <c r="D3351" s="3"/>
      <c r="E3351" s="9" t="s">
        <v>279</v>
      </c>
      <c r="F3351" s="9" t="s">
        <v>279</v>
      </c>
      <c r="G3351" s="9" t="s">
        <v>279</v>
      </c>
      <c r="H3351" s="9" t="s">
        <v>279</v>
      </c>
      <c r="I3351" s="9">
        <v>0</v>
      </c>
      <c r="J3351" s="9" t="s">
        <v>279</v>
      </c>
      <c r="K3351" s="9" t="s">
        <v>279</v>
      </c>
      <c r="L3351" s="9" t="s">
        <v>279</v>
      </c>
      <c r="N3351" s="67">
        <f t="shared" si="97"/>
        <v>0</v>
      </c>
    </row>
    <row r="3352" spans="1:24" ht="15">
      <c r="A3352" s="28" t="s">
        <v>4126</v>
      </c>
      <c r="B3352" s="229" t="s">
        <v>1676</v>
      </c>
      <c r="C3352" s="3"/>
      <c r="D3352" s="3"/>
      <c r="E3352" s="9" t="s">
        <v>279</v>
      </c>
      <c r="F3352" s="9" t="s">
        <v>279</v>
      </c>
      <c r="G3352" s="9" t="s">
        <v>279</v>
      </c>
      <c r="H3352" s="9" t="s">
        <v>279</v>
      </c>
      <c r="I3352" s="9">
        <v>0</v>
      </c>
      <c r="J3352" s="9" t="s">
        <v>279</v>
      </c>
      <c r="K3352" s="9" t="s">
        <v>279</v>
      </c>
      <c r="L3352" s="9" t="s">
        <v>279</v>
      </c>
      <c r="N3352" s="67">
        <f t="shared" si="97"/>
        <v>0</v>
      </c>
    </row>
    <row r="3353" spans="1:24" ht="15">
      <c r="A3353" s="28" t="s">
        <v>4127</v>
      </c>
      <c r="B3353" s="229" t="s">
        <v>1658</v>
      </c>
      <c r="C3353" s="3"/>
      <c r="D3353" s="3"/>
      <c r="E3353" s="9" t="s">
        <v>279</v>
      </c>
      <c r="F3353" s="9" t="s">
        <v>279</v>
      </c>
      <c r="G3353" s="9" t="s">
        <v>279</v>
      </c>
      <c r="H3353" s="9" t="s">
        <v>279</v>
      </c>
      <c r="I3353" s="9">
        <v>0</v>
      </c>
      <c r="J3353" s="9" t="s">
        <v>279</v>
      </c>
      <c r="K3353" s="9" t="s">
        <v>279</v>
      </c>
      <c r="L3353" s="9" t="s">
        <v>279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5685</v>
      </c>
      <c r="S3360" t="s">
        <v>1237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2766</v>
      </c>
      <c r="S3361" s="21" t="s">
        <v>1237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2753</v>
      </c>
      <c r="S3362" s="21" t="s">
        <v>1782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302</v>
      </c>
      <c r="S3363" t="s">
        <v>1782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334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2482</v>
      </c>
      <c r="S3365" t="s">
        <v>1782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5686</v>
      </c>
      <c r="S3366" s="21" t="s">
        <v>1237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334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341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279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372</v>
      </c>
      <c r="S3369" s="21" t="s">
        <v>1782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312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279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1238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279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334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283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279</v>
      </c>
      <c r="F3375" s="9" t="s">
        <v>279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1728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279</v>
      </c>
      <c r="N3376" s="67">
        <f t="shared" si="98"/>
        <v>23739.400000000129</v>
      </c>
      <c r="P3376" t="s">
        <v>307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294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279</v>
      </c>
      <c r="F3378" s="9" t="s">
        <v>279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282</v>
      </c>
      <c r="S3378" s="21" t="s">
        <v>1782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279</v>
      </c>
      <c r="L3379" s="9" t="s">
        <v>279</v>
      </c>
      <c r="N3379" s="67">
        <f t="shared" si="98"/>
        <v>21411.299999999988</v>
      </c>
      <c r="P3379" t="s">
        <v>372</v>
      </c>
      <c r="S3379" t="s">
        <v>1782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746</v>
      </c>
      <c r="E3380" s="9" t="s">
        <v>279</v>
      </c>
      <c r="F3380" s="9" t="s">
        <v>279</v>
      </c>
      <c r="G3380" s="9" t="s">
        <v>279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4834</v>
      </c>
      <c r="S3380" s="21" t="s">
        <v>1782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279</v>
      </c>
      <c r="F3381" s="9" t="s">
        <v>279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282</v>
      </c>
      <c r="S3381" t="s">
        <v>1782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279</v>
      </c>
      <c r="L3382" s="9" t="s">
        <v>279</v>
      </c>
      <c r="N3382" s="67">
        <f t="shared" si="98"/>
        <v>20600.499999999971</v>
      </c>
      <c r="P3382" t="s">
        <v>293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279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279</v>
      </c>
      <c r="N3383" s="67">
        <f t="shared" si="98"/>
        <v>20511.800000000003</v>
      </c>
      <c r="P3383" t="s">
        <v>288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733</v>
      </c>
      <c r="E3384" s="9" t="s">
        <v>279</v>
      </c>
      <c r="F3384" s="9" t="s">
        <v>279</v>
      </c>
      <c r="G3384" s="9" t="s">
        <v>279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332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753</v>
      </c>
      <c r="E3385" s="9" t="s">
        <v>279</v>
      </c>
      <c r="F3385" s="9" t="s">
        <v>279</v>
      </c>
      <c r="G3385" s="9" t="s">
        <v>279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303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762</v>
      </c>
      <c r="E3386" s="9" t="s">
        <v>279</v>
      </c>
      <c r="F3386" s="9" t="s">
        <v>279</v>
      </c>
      <c r="G3386" s="9" t="s">
        <v>279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317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279</v>
      </c>
      <c r="F3387" s="9" t="s">
        <v>279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288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800</v>
      </c>
      <c r="E3388" s="9" t="s">
        <v>279</v>
      </c>
      <c r="F3388" s="9" t="s">
        <v>279</v>
      </c>
      <c r="G3388" s="9" t="s">
        <v>279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323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288</v>
      </c>
      <c r="T3389" s="277"/>
      <c r="U3389" s="63"/>
      <c r="V3389" s="346"/>
      <c r="W3389" s="337"/>
      <c r="X3389" s="63"/>
    </row>
    <row r="3390" spans="1:24" ht="15">
      <c r="A3390" s="28" t="s">
        <v>275</v>
      </c>
      <c r="B3390" s="63" t="s">
        <v>783</v>
      </c>
      <c r="E3390" s="9" t="s">
        <v>279</v>
      </c>
      <c r="F3390" s="9" t="s">
        <v>279</v>
      </c>
      <c r="G3390" s="9" t="s">
        <v>279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285</v>
      </c>
      <c r="T3390" s="277"/>
      <c r="U3390" s="63"/>
      <c r="V3390" s="346"/>
      <c r="W3390" s="337"/>
      <c r="X3390" s="63"/>
    </row>
    <row r="3391" spans="1:24" ht="15">
      <c r="A3391" s="28" t="s">
        <v>276</v>
      </c>
      <c r="B3391" s="63" t="s">
        <v>790</v>
      </c>
      <c r="E3391" s="9" t="s">
        <v>279</v>
      </c>
      <c r="F3391" s="9" t="s">
        <v>279</v>
      </c>
      <c r="G3391" s="9" t="s">
        <v>279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277</v>
      </c>
      <c r="B3392" s="63" t="s">
        <v>738</v>
      </c>
      <c r="E3392" s="9" t="s">
        <v>279</v>
      </c>
      <c r="F3392" s="9" t="s">
        <v>279</v>
      </c>
      <c r="G3392" s="9" t="s">
        <v>279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293</v>
      </c>
      <c r="T3392" s="277"/>
      <c r="U3392" s="63"/>
      <c r="V3392" s="345"/>
      <c r="W3392" s="337"/>
      <c r="X3392" s="63"/>
    </row>
    <row r="3393" spans="1:24" ht="15">
      <c r="A3393" s="28" t="s">
        <v>278</v>
      </c>
      <c r="B3393" s="63" t="s">
        <v>749</v>
      </c>
      <c r="E3393" s="9" t="s">
        <v>279</v>
      </c>
      <c r="F3393" s="9" t="s">
        <v>279</v>
      </c>
      <c r="G3393" s="9" t="s">
        <v>279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284</v>
      </c>
      <c r="T3393" s="63"/>
      <c r="U3393" s="63"/>
      <c r="V3393" s="358"/>
      <c r="W3393" s="337"/>
      <c r="X3393" s="63"/>
    </row>
    <row r="3394" spans="1:24" ht="15">
      <c r="A3394" s="28" t="s">
        <v>735</v>
      </c>
      <c r="B3394" s="63" t="s">
        <v>757</v>
      </c>
      <c r="E3394" s="9" t="s">
        <v>279</v>
      </c>
      <c r="F3394" s="9" t="s">
        <v>279</v>
      </c>
      <c r="G3394" s="9" t="s">
        <v>279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736</v>
      </c>
      <c r="B3395" s="63" t="s">
        <v>748</v>
      </c>
      <c r="E3395" s="9" t="s">
        <v>279</v>
      </c>
      <c r="F3395" s="9" t="s">
        <v>279</v>
      </c>
      <c r="G3395" s="9" t="s">
        <v>279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737</v>
      </c>
      <c r="B3396" s="63" t="s">
        <v>796</v>
      </c>
      <c r="E3396" s="9" t="s">
        <v>279</v>
      </c>
      <c r="F3396" s="9" t="s">
        <v>279</v>
      </c>
      <c r="G3396" s="9" t="s">
        <v>279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739</v>
      </c>
      <c r="B3397" s="63" t="s">
        <v>782</v>
      </c>
      <c r="E3397" s="9" t="s">
        <v>279</v>
      </c>
      <c r="F3397" s="9" t="s">
        <v>279</v>
      </c>
      <c r="G3397" s="9" t="s">
        <v>279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745</v>
      </c>
      <c r="B3398" s="229" t="s">
        <v>1653</v>
      </c>
      <c r="C3398" s="3"/>
      <c r="D3398" s="3"/>
      <c r="E3398" s="9" t="s">
        <v>279</v>
      </c>
      <c r="F3398" s="9" t="s">
        <v>279</v>
      </c>
      <c r="G3398" s="9" t="s">
        <v>279</v>
      </c>
      <c r="H3398" s="9" t="s">
        <v>279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310</v>
      </c>
      <c r="T3398" s="63"/>
      <c r="U3398" s="63"/>
      <c r="V3398" s="358"/>
      <c r="W3398" s="337"/>
      <c r="X3398" s="63"/>
    </row>
    <row r="3399" spans="1:24" ht="15">
      <c r="A3399" s="28" t="s">
        <v>747</v>
      </c>
      <c r="B3399" s="63" t="s">
        <v>778</v>
      </c>
      <c r="E3399" s="9" t="s">
        <v>279</v>
      </c>
      <c r="F3399" s="9" t="s">
        <v>279</v>
      </c>
      <c r="G3399" s="9" t="s">
        <v>279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750</v>
      </c>
      <c r="B3400" s="63" t="s">
        <v>763</v>
      </c>
      <c r="E3400" s="9" t="s">
        <v>279</v>
      </c>
      <c r="F3400" s="9" t="s">
        <v>279</v>
      </c>
      <c r="G3400" s="9" t="s">
        <v>279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751</v>
      </c>
      <c r="B3401" s="229" t="s">
        <v>1660</v>
      </c>
      <c r="C3401" s="3"/>
      <c r="D3401" s="3"/>
      <c r="E3401" s="9" t="s">
        <v>279</v>
      </c>
      <c r="F3401" s="9" t="s">
        <v>279</v>
      </c>
      <c r="G3401" s="9" t="s">
        <v>279</v>
      </c>
      <c r="H3401" s="9" t="s">
        <v>279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293</v>
      </c>
      <c r="T3401" s="225"/>
      <c r="U3401" s="63"/>
      <c r="V3401" s="345"/>
      <c r="W3401" s="337"/>
      <c r="X3401" s="63"/>
    </row>
    <row r="3402" spans="1:24" ht="15">
      <c r="A3402" s="28" t="s">
        <v>754</v>
      </c>
      <c r="B3402" s="63" t="s">
        <v>771</v>
      </c>
      <c r="E3402" s="9" t="s">
        <v>279</v>
      </c>
      <c r="F3402" s="9" t="s">
        <v>279</v>
      </c>
      <c r="G3402" s="9" t="s">
        <v>279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756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279</v>
      </c>
      <c r="K3403" s="9" t="s">
        <v>279</v>
      </c>
      <c r="L3403" s="9" t="s">
        <v>279</v>
      </c>
      <c r="N3403" s="67">
        <f t="shared" si="99"/>
        <v>15620.950000000003</v>
      </c>
      <c r="P3403" t="s">
        <v>284</v>
      </c>
      <c r="T3403" s="277"/>
      <c r="U3403" s="63"/>
      <c r="V3403" s="345"/>
      <c r="W3403" s="337"/>
      <c r="X3403" s="63"/>
    </row>
    <row r="3404" spans="1:24" ht="15">
      <c r="A3404" s="28" t="s">
        <v>761</v>
      </c>
      <c r="B3404" s="63" t="s">
        <v>156</v>
      </c>
      <c r="E3404" s="9" t="s">
        <v>279</v>
      </c>
      <c r="F3404" s="9" t="s">
        <v>279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279</v>
      </c>
      <c r="N3404" s="67">
        <f t="shared" si="99"/>
        <v>15599.15000000012</v>
      </c>
      <c r="P3404" t="s">
        <v>293</v>
      </c>
      <c r="T3404" s="277"/>
      <c r="U3404" s="63"/>
      <c r="V3404" s="345"/>
      <c r="W3404" s="337"/>
      <c r="X3404" s="63"/>
    </row>
    <row r="3405" spans="1:24" ht="15">
      <c r="A3405" s="28" t="s">
        <v>765</v>
      </c>
      <c r="B3405" s="63" t="s">
        <v>764</v>
      </c>
      <c r="E3405" s="9" t="s">
        <v>279</v>
      </c>
      <c r="F3405" s="9" t="s">
        <v>279</v>
      </c>
      <c r="G3405" s="9" t="s">
        <v>279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285</v>
      </c>
      <c r="T3406" s="63"/>
      <c r="U3406" s="63"/>
      <c r="V3406" s="345"/>
      <c r="W3406" s="337"/>
      <c r="X3406" s="63"/>
    </row>
    <row r="3407" spans="1:24" ht="15">
      <c r="A3407" s="28" t="s">
        <v>767</v>
      </c>
      <c r="B3407" s="225" t="s">
        <v>1662</v>
      </c>
      <c r="C3407" s="3"/>
      <c r="D3407" s="3"/>
      <c r="E3407" s="9" t="s">
        <v>279</v>
      </c>
      <c r="F3407" s="9" t="s">
        <v>279</v>
      </c>
      <c r="G3407" s="9" t="s">
        <v>279</v>
      </c>
      <c r="H3407" s="9" t="s">
        <v>279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773</v>
      </c>
      <c r="B3408" s="229" t="s">
        <v>1647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289</v>
      </c>
      <c r="T3408" s="277"/>
      <c r="U3408" s="63"/>
      <c r="V3408" s="346"/>
      <c r="W3408" s="337"/>
      <c r="X3408" s="63"/>
    </row>
    <row r="3409" spans="1:24" ht="15">
      <c r="A3409" s="28" t="s">
        <v>781</v>
      </c>
      <c r="B3409" s="63" t="s">
        <v>755</v>
      </c>
      <c r="E3409" s="9" t="s">
        <v>279</v>
      </c>
      <c r="F3409" s="9" t="s">
        <v>279</v>
      </c>
      <c r="G3409" s="9" t="s">
        <v>279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785</v>
      </c>
      <c r="B3410" s="229" t="s">
        <v>1654</v>
      </c>
      <c r="C3410" s="3"/>
      <c r="D3410" s="3"/>
      <c r="E3410" s="9" t="s">
        <v>279</v>
      </c>
      <c r="F3410" s="9" t="s">
        <v>279</v>
      </c>
      <c r="G3410" s="9" t="s">
        <v>279</v>
      </c>
      <c r="H3410" s="9" t="s">
        <v>279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786</v>
      </c>
      <c r="B3411" s="229" t="s">
        <v>1652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787</v>
      </c>
      <c r="B3412" s="28" t="s">
        <v>734</v>
      </c>
      <c r="E3412" s="9" t="s">
        <v>279</v>
      </c>
      <c r="F3412" s="9" t="s">
        <v>279</v>
      </c>
      <c r="G3412" s="9" t="s">
        <v>279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794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279</v>
      </c>
      <c r="K3414" s="9" t="s">
        <v>279</v>
      </c>
      <c r="L3414" s="9" t="s">
        <v>279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795</v>
      </c>
      <c r="B3415" s="229" t="s">
        <v>1659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797</v>
      </c>
      <c r="B3416" s="229" t="s">
        <v>1655</v>
      </c>
      <c r="C3416" s="3"/>
      <c r="D3416" s="3"/>
      <c r="E3416" s="9" t="s">
        <v>279</v>
      </c>
      <c r="F3416" s="9" t="s">
        <v>279</v>
      </c>
      <c r="G3416" s="9" t="s">
        <v>279</v>
      </c>
      <c r="H3416" s="9" t="s">
        <v>279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798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279</v>
      </c>
      <c r="I3417" s="9" t="s">
        <v>279</v>
      </c>
      <c r="J3417" s="9">
        <v>3179.3000000000575</v>
      </c>
      <c r="K3417" s="9" t="s">
        <v>279</v>
      </c>
      <c r="L3417" s="9" t="s">
        <v>279</v>
      </c>
      <c r="N3417" s="67">
        <f t="shared" si="99"/>
        <v>13299.000000000058</v>
      </c>
      <c r="P3417" t="s">
        <v>285</v>
      </c>
      <c r="T3417" s="277"/>
      <c r="U3417" s="63"/>
      <c r="V3417" s="345"/>
      <c r="W3417" s="337"/>
      <c r="X3417" s="63"/>
    </row>
    <row r="3418" spans="1:24" ht="15">
      <c r="A3418" s="28" t="s">
        <v>799</v>
      </c>
      <c r="B3418" s="229" t="s">
        <v>1656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802</v>
      </c>
      <c r="B3419" s="63" t="s">
        <v>788</v>
      </c>
      <c r="E3419" s="9" t="s">
        <v>279</v>
      </c>
      <c r="F3419" s="9" t="s">
        <v>279</v>
      </c>
      <c r="G3419" s="9" t="s">
        <v>279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896</v>
      </c>
      <c r="B3420" s="277" t="s">
        <v>2006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 t="s">
        <v>279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288</v>
      </c>
      <c r="T3420" s="225"/>
      <c r="U3420" s="63"/>
      <c r="V3420" s="346"/>
      <c r="W3420" s="337"/>
      <c r="X3420" s="63"/>
    </row>
    <row r="3421" spans="1:24" ht="15">
      <c r="A3421" s="28" t="s">
        <v>897</v>
      </c>
      <c r="B3421" s="229" t="s">
        <v>1643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899</v>
      </c>
      <c r="B3423" s="277" t="s">
        <v>2000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 t="s">
        <v>279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900</v>
      </c>
      <c r="B3424" s="229" t="s">
        <v>1661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>
        <v>3449.0999999999985</v>
      </c>
      <c r="J3424" s="9">
        <v>3047.1999999999371</v>
      </c>
      <c r="K3424" s="217">
        <v>4598.7000000000335</v>
      </c>
      <c r="L3424" s="9" t="s">
        <v>279</v>
      </c>
      <c r="N3424" s="67">
        <f t="shared" ref="N3424:N3455" si="100">SUM(E3424:L3424)</f>
        <v>11094.999999999969</v>
      </c>
      <c r="P3424" t="s">
        <v>289</v>
      </c>
      <c r="T3424" s="63"/>
      <c r="U3424" s="63"/>
      <c r="V3424" s="346"/>
      <c r="W3424" s="337"/>
      <c r="X3424" s="63"/>
    </row>
    <row r="3425" spans="1:24" ht="15">
      <c r="A3425" s="28" t="s">
        <v>901</v>
      </c>
      <c r="B3425" s="277" t="s">
        <v>2009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902</v>
      </c>
      <c r="B3426" s="63" t="s">
        <v>158</v>
      </c>
      <c r="E3426" s="9" t="s">
        <v>279</v>
      </c>
      <c r="F3426" s="9" t="s">
        <v>279</v>
      </c>
      <c r="G3426" s="217">
        <v>4391.2</v>
      </c>
      <c r="H3426" s="9">
        <v>3036.2999999999993</v>
      </c>
      <c r="I3426" s="9">
        <v>3354.2</v>
      </c>
      <c r="J3426" s="9" t="s">
        <v>279</v>
      </c>
      <c r="K3426" s="9" t="s">
        <v>279</v>
      </c>
      <c r="L3426" s="9" t="s">
        <v>279</v>
      </c>
      <c r="N3426" s="67">
        <f t="shared" si="100"/>
        <v>10781.699999999999</v>
      </c>
      <c r="P3426" t="s">
        <v>284</v>
      </c>
      <c r="T3426" s="63"/>
      <c r="U3426" s="63"/>
      <c r="V3426" s="358"/>
      <c r="W3426" s="337"/>
      <c r="X3426" s="63"/>
    </row>
    <row r="3427" spans="1:24" ht="15">
      <c r="A3427" s="28" t="s">
        <v>903</v>
      </c>
      <c r="B3427" s="277" t="s">
        <v>2004</v>
      </c>
      <c r="C3427" s="3"/>
      <c r="D3427" s="3"/>
      <c r="E3427" s="9" t="s">
        <v>279</v>
      </c>
      <c r="F3427" s="9" t="s">
        <v>279</v>
      </c>
      <c r="G3427" s="9" t="s">
        <v>279</v>
      </c>
      <c r="H3427" s="9" t="s">
        <v>279</v>
      </c>
      <c r="I3427" s="9" t="s">
        <v>279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904</v>
      </c>
      <c r="B3428" s="277" t="s">
        <v>2016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905</v>
      </c>
      <c r="B3429" s="277" t="s">
        <v>2008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906</v>
      </c>
      <c r="B3430" s="277" t="s">
        <v>2005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907</v>
      </c>
      <c r="B3431" s="277" t="s">
        <v>2023</v>
      </c>
      <c r="E3431" s="9" t="s">
        <v>279</v>
      </c>
      <c r="F3431" s="9" t="s">
        <v>279</v>
      </c>
      <c r="G3431" s="9" t="s">
        <v>279</v>
      </c>
      <c r="H3431" s="9" t="s">
        <v>279</v>
      </c>
      <c r="I3431" s="9" t="s">
        <v>279</v>
      </c>
      <c r="J3431" s="9" t="s">
        <v>279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908</v>
      </c>
      <c r="B3432" s="277" t="s">
        <v>4493</v>
      </c>
      <c r="E3432" s="9" t="s">
        <v>279</v>
      </c>
      <c r="F3432" s="9" t="s">
        <v>279</v>
      </c>
      <c r="G3432" s="9" t="s">
        <v>279</v>
      </c>
      <c r="H3432" s="9" t="s">
        <v>279</v>
      </c>
      <c r="I3432" s="9" t="s">
        <v>279</v>
      </c>
      <c r="J3432" s="9" t="s">
        <v>279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909</v>
      </c>
      <c r="B3433" s="277" t="s">
        <v>2025</v>
      </c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 t="s">
        <v>279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910</v>
      </c>
      <c r="B3434" s="63" t="s">
        <v>744</v>
      </c>
      <c r="E3434" s="9" t="s">
        <v>279</v>
      </c>
      <c r="F3434" s="9" t="s">
        <v>279</v>
      </c>
      <c r="G3434" s="9" t="s">
        <v>279</v>
      </c>
      <c r="H3434" s="9">
        <v>3231.6000000000004</v>
      </c>
      <c r="I3434" s="9">
        <v>3900.8999999999969</v>
      </c>
      <c r="J3434" s="9" t="s">
        <v>279</v>
      </c>
      <c r="K3434" s="9" t="s">
        <v>279</v>
      </c>
      <c r="L3434" s="9" t="s">
        <v>279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911</v>
      </c>
      <c r="B3435" s="277" t="s">
        <v>2048</v>
      </c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 t="s">
        <v>279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912</v>
      </c>
      <c r="B3436" s="277" t="s">
        <v>2028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913</v>
      </c>
      <c r="B3437" s="277" t="s">
        <v>2007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 t="s">
        <v>279</v>
      </c>
      <c r="J3437" s="9">
        <v>3656.7000000000953</v>
      </c>
      <c r="K3437" s="9">
        <v>2995.0999999998912</v>
      </c>
      <c r="L3437" s="9" t="s">
        <v>279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914</v>
      </c>
      <c r="B3438" s="229" t="s">
        <v>1645</v>
      </c>
      <c r="C3438" s="3"/>
      <c r="D3438" s="3"/>
      <c r="E3438" s="9" t="s">
        <v>279</v>
      </c>
      <c r="F3438" s="9" t="s">
        <v>279</v>
      </c>
      <c r="G3438" s="9" t="s">
        <v>279</v>
      </c>
      <c r="H3438" s="9" t="s">
        <v>279</v>
      </c>
      <c r="I3438" s="9">
        <v>3666.3999999999996</v>
      </c>
      <c r="J3438" s="9">
        <v>2711.8999999999014</v>
      </c>
      <c r="K3438" s="9" t="s">
        <v>279</v>
      </c>
      <c r="L3438" s="9" t="s">
        <v>279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915</v>
      </c>
      <c r="B3439" s="277" t="s">
        <v>2022</v>
      </c>
      <c r="E3439" s="9" t="s">
        <v>279</v>
      </c>
      <c r="F3439" s="9" t="s">
        <v>279</v>
      </c>
      <c r="G3439" s="9" t="s">
        <v>279</v>
      </c>
      <c r="H3439" s="9" t="s">
        <v>279</v>
      </c>
      <c r="I3439" s="9" t="s">
        <v>279</v>
      </c>
      <c r="J3439" s="9" t="s">
        <v>279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283</v>
      </c>
      <c r="T3439" s="63"/>
      <c r="U3439" s="63"/>
      <c r="V3439" s="345"/>
      <c r="W3439" s="337"/>
      <c r="X3439" s="63"/>
    </row>
    <row r="3440" spans="1:24" ht="15">
      <c r="A3440" s="28" t="s">
        <v>916</v>
      </c>
      <c r="B3440" s="63" t="s">
        <v>769</v>
      </c>
      <c r="E3440" s="9" t="s">
        <v>279</v>
      </c>
      <c r="F3440" s="9" t="s">
        <v>279</v>
      </c>
      <c r="G3440" s="9" t="s">
        <v>279</v>
      </c>
      <c r="H3440" s="9">
        <v>2866.7500000000036</v>
      </c>
      <c r="I3440" s="9">
        <v>3367.25</v>
      </c>
      <c r="J3440" s="9" t="s">
        <v>279</v>
      </c>
      <c r="K3440" s="9" t="s">
        <v>279</v>
      </c>
      <c r="L3440" s="9" t="s">
        <v>279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917</v>
      </c>
      <c r="B3441" s="277" t="s">
        <v>2001</v>
      </c>
      <c r="C3441" s="3"/>
      <c r="D3441" s="3"/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918</v>
      </c>
      <c r="B3442" s="63" t="s">
        <v>178</v>
      </c>
      <c r="E3442" s="9">
        <v>3402.3</v>
      </c>
      <c r="F3442" s="9">
        <v>2716.45</v>
      </c>
      <c r="G3442" s="9" t="s">
        <v>279</v>
      </c>
      <c r="H3442" s="9" t="s">
        <v>279</v>
      </c>
      <c r="I3442" s="9" t="s">
        <v>279</v>
      </c>
      <c r="J3442" s="9" t="s">
        <v>279</v>
      </c>
      <c r="K3442" s="9" t="s">
        <v>279</v>
      </c>
      <c r="L3442" s="9" t="s">
        <v>279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919</v>
      </c>
      <c r="B3443" s="277" t="s">
        <v>2155</v>
      </c>
      <c r="E3443" s="9" t="s">
        <v>279</v>
      </c>
      <c r="F3443" s="9" t="s">
        <v>279</v>
      </c>
      <c r="G3443" s="9" t="s">
        <v>279</v>
      </c>
      <c r="H3443" s="9" t="s">
        <v>279</v>
      </c>
      <c r="I3443" s="9" t="s">
        <v>279</v>
      </c>
      <c r="J3443" s="9" t="s">
        <v>279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920</v>
      </c>
      <c r="B3444" s="277" t="s">
        <v>2021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921</v>
      </c>
      <c r="B3445" s="277" t="s">
        <v>2024</v>
      </c>
      <c r="E3445" s="9" t="s">
        <v>279</v>
      </c>
      <c r="F3445" s="9" t="s">
        <v>279</v>
      </c>
      <c r="G3445" s="9" t="s">
        <v>279</v>
      </c>
      <c r="H3445" s="9" t="s">
        <v>279</v>
      </c>
      <c r="I3445" s="9" t="s">
        <v>279</v>
      </c>
      <c r="J3445" s="9" t="s">
        <v>279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922</v>
      </c>
      <c r="B3446" s="63" t="s">
        <v>3391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 t="s">
        <v>279</v>
      </c>
      <c r="L3446" s="212">
        <v>4934.399999999996</v>
      </c>
      <c r="M3446" s="67"/>
      <c r="N3446" s="67">
        <f t="shared" si="100"/>
        <v>4934.399999999996</v>
      </c>
      <c r="P3446" t="s">
        <v>301</v>
      </c>
      <c r="T3446" s="63"/>
      <c r="U3446" s="63"/>
      <c r="V3446" s="345"/>
      <c r="W3446" s="337"/>
      <c r="X3446" s="63"/>
    </row>
    <row r="3447" spans="1:24" ht="15">
      <c r="A3447" s="28" t="s">
        <v>923</v>
      </c>
      <c r="B3447" s="277" t="s">
        <v>2026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4384.2499999999764</v>
      </c>
      <c r="L3447" s="9" t="s">
        <v>279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924</v>
      </c>
      <c r="B3448" s="277" t="s">
        <v>2051</v>
      </c>
      <c r="E3448" s="9" t="s">
        <v>279</v>
      </c>
      <c r="F3448" s="9" t="s">
        <v>279</v>
      </c>
      <c r="G3448" s="9" t="s">
        <v>279</v>
      </c>
      <c r="H3448" s="9" t="s">
        <v>279</v>
      </c>
      <c r="I3448" s="9" t="s">
        <v>279</v>
      </c>
      <c r="J3448" s="9" t="s">
        <v>279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925</v>
      </c>
      <c r="B3449" s="63" t="s">
        <v>3378</v>
      </c>
      <c r="E3449" s="9" t="s">
        <v>279</v>
      </c>
      <c r="F3449" s="9" t="s">
        <v>279</v>
      </c>
      <c r="G3449" s="9" t="s">
        <v>279</v>
      </c>
      <c r="H3449" s="9" t="s">
        <v>279</v>
      </c>
      <c r="I3449" s="9" t="s">
        <v>279</v>
      </c>
      <c r="J3449" s="9" t="s">
        <v>279</v>
      </c>
      <c r="K3449" s="9" t="s">
        <v>279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926</v>
      </c>
      <c r="B3450" s="225" t="s">
        <v>1641</v>
      </c>
      <c r="C3450" s="3"/>
      <c r="D3450" s="3"/>
      <c r="E3450" s="9" t="s">
        <v>279</v>
      </c>
      <c r="F3450" s="9" t="s">
        <v>279</v>
      </c>
      <c r="G3450" s="9" t="s">
        <v>279</v>
      </c>
      <c r="H3450" s="9" t="s">
        <v>279</v>
      </c>
      <c r="I3450" s="9">
        <v>4226.1000000000022</v>
      </c>
      <c r="J3450" s="9" t="s">
        <v>279</v>
      </c>
      <c r="K3450" s="9" t="s">
        <v>279</v>
      </c>
      <c r="L3450" s="9" t="s">
        <v>279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927</v>
      </c>
      <c r="B3451" s="63" t="s">
        <v>3390</v>
      </c>
      <c r="E3451" s="9" t="s">
        <v>279</v>
      </c>
      <c r="F3451" s="9" t="s">
        <v>279</v>
      </c>
      <c r="G3451" s="9" t="s">
        <v>279</v>
      </c>
      <c r="H3451" s="9" t="s">
        <v>279</v>
      </c>
      <c r="I3451" s="9" t="s">
        <v>279</v>
      </c>
      <c r="J3451" s="9" t="s">
        <v>279</v>
      </c>
      <c r="K3451" s="9" t="s">
        <v>279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928</v>
      </c>
      <c r="B3452" s="63" t="s">
        <v>180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 t="s">
        <v>279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929</v>
      </c>
      <c r="B3453" s="63" t="s">
        <v>3381</v>
      </c>
      <c r="E3453" s="9" t="s">
        <v>279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930</v>
      </c>
      <c r="B3454" s="63" t="s">
        <v>3382</v>
      </c>
      <c r="E3454" s="9" t="s">
        <v>279</v>
      </c>
      <c r="F3454" s="9" t="s">
        <v>279</v>
      </c>
      <c r="G3454" s="9" t="s">
        <v>279</v>
      </c>
      <c r="H3454" s="9" t="s">
        <v>279</v>
      </c>
      <c r="I3454" s="9" t="s">
        <v>279</v>
      </c>
      <c r="J3454" s="9" t="s">
        <v>279</v>
      </c>
      <c r="K3454" s="9" t="s">
        <v>279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931</v>
      </c>
      <c r="B3455" s="277" t="s">
        <v>2050</v>
      </c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 t="s">
        <v>279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932</v>
      </c>
      <c r="B3456" s="229" t="s">
        <v>1650</v>
      </c>
      <c r="C3456" s="3"/>
      <c r="D3456" s="3"/>
      <c r="E3456" s="9" t="s">
        <v>279</v>
      </c>
      <c r="F3456" s="9" t="s">
        <v>279</v>
      </c>
      <c r="G3456" s="9" t="s">
        <v>279</v>
      </c>
      <c r="H3456" s="9" t="s">
        <v>279</v>
      </c>
      <c r="I3456" s="9">
        <v>3940.0999999999985</v>
      </c>
      <c r="J3456" s="9" t="s">
        <v>279</v>
      </c>
      <c r="K3456" s="9" t="s">
        <v>279</v>
      </c>
      <c r="L3456" s="9" t="s">
        <v>279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933</v>
      </c>
      <c r="B3457" s="63" t="s">
        <v>3393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 t="s">
        <v>279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934</v>
      </c>
      <c r="B3458" s="63" t="s">
        <v>3369</v>
      </c>
      <c r="E3458" s="9" t="s">
        <v>279</v>
      </c>
      <c r="F3458" s="9" t="s">
        <v>279</v>
      </c>
      <c r="G3458" s="9" t="s">
        <v>279</v>
      </c>
      <c r="H3458" s="9" t="s">
        <v>279</v>
      </c>
      <c r="I3458" s="9" t="s">
        <v>279</v>
      </c>
      <c r="J3458" s="9" t="s">
        <v>279</v>
      </c>
      <c r="K3458" s="9" t="s">
        <v>279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935</v>
      </c>
      <c r="B3459" s="63" t="s">
        <v>3377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 t="s">
        <v>279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2499</v>
      </c>
      <c r="B3460" s="63" t="s">
        <v>3394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 t="s">
        <v>279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3311</v>
      </c>
      <c r="B3461" s="229" t="s">
        <v>1648</v>
      </c>
      <c r="C3461" s="3"/>
      <c r="D3461" s="3"/>
      <c r="E3461" s="9" t="s">
        <v>279</v>
      </c>
      <c r="F3461" s="9" t="s">
        <v>279</v>
      </c>
      <c r="G3461" s="9" t="s">
        <v>279</v>
      </c>
      <c r="H3461" s="9" t="s">
        <v>279</v>
      </c>
      <c r="I3461" s="9">
        <v>3695.1000000000022</v>
      </c>
      <c r="J3461" s="9" t="s">
        <v>279</v>
      </c>
      <c r="K3461" s="9" t="s">
        <v>279</v>
      </c>
      <c r="L3461" s="9" t="s">
        <v>279</v>
      </c>
      <c r="N3461" s="67">
        <f t="shared" si="101"/>
        <v>3695.1000000000022</v>
      </c>
    </row>
    <row r="3462" spans="1:24" ht="15">
      <c r="A3462" s="28" t="s">
        <v>3312</v>
      </c>
      <c r="B3462" s="63" t="s">
        <v>3368</v>
      </c>
      <c r="E3462" s="9" t="s">
        <v>279</v>
      </c>
      <c r="F3462" s="9" t="s">
        <v>279</v>
      </c>
      <c r="G3462" s="9" t="s">
        <v>279</v>
      </c>
      <c r="H3462" s="9" t="s">
        <v>279</v>
      </c>
      <c r="I3462" s="9" t="s">
        <v>279</v>
      </c>
      <c r="J3462" s="9" t="s">
        <v>279</v>
      </c>
      <c r="K3462" s="9" t="s">
        <v>279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3313</v>
      </c>
      <c r="B3463" s="229" t="s">
        <v>1651</v>
      </c>
      <c r="C3463" s="3"/>
      <c r="D3463" s="3"/>
      <c r="E3463" s="9" t="s">
        <v>279</v>
      </c>
      <c r="F3463" s="9" t="s">
        <v>279</v>
      </c>
      <c r="G3463" s="9" t="s">
        <v>279</v>
      </c>
      <c r="H3463" s="9" t="s">
        <v>279</v>
      </c>
      <c r="I3463" s="9">
        <v>3525.3500000000022</v>
      </c>
      <c r="J3463" s="9" t="s">
        <v>279</v>
      </c>
      <c r="K3463" s="9" t="s">
        <v>279</v>
      </c>
      <c r="L3463" s="9" t="s">
        <v>279</v>
      </c>
      <c r="N3463" s="67">
        <f t="shared" si="101"/>
        <v>3525.3500000000022</v>
      </c>
    </row>
    <row r="3464" spans="1:24" ht="15">
      <c r="A3464" s="28" t="s">
        <v>3314</v>
      </c>
      <c r="B3464" s="63" t="s">
        <v>3370</v>
      </c>
      <c r="E3464" s="9" t="s">
        <v>279</v>
      </c>
      <c r="F3464" s="9" t="s">
        <v>279</v>
      </c>
      <c r="G3464" s="9" t="s">
        <v>279</v>
      </c>
      <c r="H3464" s="9" t="s">
        <v>279</v>
      </c>
      <c r="I3464" s="9" t="s">
        <v>279</v>
      </c>
      <c r="J3464" s="9" t="s">
        <v>279</v>
      </c>
      <c r="K3464" s="9" t="s">
        <v>279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3315</v>
      </c>
      <c r="B3465" s="63" t="s">
        <v>3372</v>
      </c>
      <c r="E3465" s="9" t="s">
        <v>279</v>
      </c>
      <c r="F3465" s="9" t="s">
        <v>279</v>
      </c>
      <c r="G3465" s="9" t="s">
        <v>279</v>
      </c>
      <c r="H3465" s="9" t="s">
        <v>279</v>
      </c>
      <c r="I3465" s="9" t="s">
        <v>279</v>
      </c>
      <c r="J3465" s="9" t="s">
        <v>279</v>
      </c>
      <c r="K3465" s="9" t="s">
        <v>279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3316</v>
      </c>
      <c r="B3466" s="277" t="s">
        <v>3361</v>
      </c>
      <c r="E3466" s="9" t="s">
        <v>279</v>
      </c>
      <c r="F3466" s="9" t="s">
        <v>279</v>
      </c>
      <c r="G3466" s="9" t="s">
        <v>279</v>
      </c>
      <c r="H3466" s="9" t="s">
        <v>279</v>
      </c>
      <c r="I3466" s="9" t="s">
        <v>279</v>
      </c>
      <c r="J3466" s="9" t="s">
        <v>279</v>
      </c>
      <c r="K3466" s="9" t="s">
        <v>279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3317</v>
      </c>
      <c r="B3467" s="63" t="s">
        <v>3367</v>
      </c>
      <c r="E3467" s="9" t="s">
        <v>279</v>
      </c>
      <c r="F3467" s="9" t="s">
        <v>279</v>
      </c>
      <c r="G3467" s="9" t="s">
        <v>279</v>
      </c>
      <c r="H3467" s="9" t="s">
        <v>279</v>
      </c>
      <c r="I3467" s="9" t="s">
        <v>279</v>
      </c>
      <c r="J3467" s="9" t="s">
        <v>279</v>
      </c>
      <c r="K3467" s="9" t="s">
        <v>279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3318</v>
      </c>
      <c r="B3468" s="63" t="s">
        <v>3395</v>
      </c>
      <c r="E3468" s="9" t="s">
        <v>279</v>
      </c>
      <c r="F3468" s="9" t="s">
        <v>279</v>
      </c>
      <c r="G3468" s="9" t="s">
        <v>279</v>
      </c>
      <c r="H3468" s="9" t="s">
        <v>279</v>
      </c>
      <c r="I3468" s="9" t="s">
        <v>279</v>
      </c>
      <c r="J3468" s="9" t="s">
        <v>279</v>
      </c>
      <c r="K3468" s="9" t="s">
        <v>279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3319</v>
      </c>
      <c r="B3469" s="63" t="s">
        <v>3375</v>
      </c>
      <c r="E3469" s="9" t="s">
        <v>279</v>
      </c>
      <c r="F3469" s="9" t="s">
        <v>279</v>
      </c>
      <c r="G3469" s="9" t="s">
        <v>279</v>
      </c>
      <c r="H3469" s="9" t="s">
        <v>279</v>
      </c>
      <c r="I3469" s="9" t="s">
        <v>279</v>
      </c>
      <c r="J3469" s="9" t="s">
        <v>279</v>
      </c>
      <c r="K3469" s="9" t="s">
        <v>279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3320</v>
      </c>
      <c r="B3470" s="63" t="s">
        <v>3364</v>
      </c>
      <c r="E3470" s="9" t="s">
        <v>279</v>
      </c>
      <c r="F3470" s="9" t="s">
        <v>279</v>
      </c>
      <c r="G3470" s="9" t="s">
        <v>279</v>
      </c>
      <c r="H3470" s="9" t="s">
        <v>279</v>
      </c>
      <c r="I3470" s="9" t="s">
        <v>279</v>
      </c>
      <c r="J3470" s="9" t="s">
        <v>279</v>
      </c>
      <c r="K3470" s="9" t="s">
        <v>279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3321</v>
      </c>
      <c r="B3471" s="63" t="s">
        <v>3376</v>
      </c>
      <c r="E3471" s="9" t="s">
        <v>279</v>
      </c>
      <c r="F3471" s="9" t="s">
        <v>279</v>
      </c>
      <c r="G3471" s="9" t="s">
        <v>279</v>
      </c>
      <c r="H3471" s="9" t="s">
        <v>279</v>
      </c>
      <c r="I3471" s="9" t="s">
        <v>279</v>
      </c>
      <c r="J3471" s="9" t="s">
        <v>279</v>
      </c>
      <c r="K3471" s="9" t="s">
        <v>279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3322</v>
      </c>
      <c r="B3472" s="63" t="s">
        <v>3371</v>
      </c>
      <c r="E3472" s="9" t="s">
        <v>279</v>
      </c>
      <c r="F3472" s="9" t="s">
        <v>279</v>
      </c>
      <c r="G3472" s="9" t="s">
        <v>279</v>
      </c>
      <c r="H3472" s="9" t="s">
        <v>279</v>
      </c>
      <c r="I3472" s="9" t="s">
        <v>279</v>
      </c>
      <c r="J3472" s="9" t="s">
        <v>279</v>
      </c>
      <c r="K3472" s="9" t="s">
        <v>279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3323</v>
      </c>
      <c r="B3473" s="63" t="s">
        <v>3365</v>
      </c>
      <c r="E3473" s="9" t="s">
        <v>279</v>
      </c>
      <c r="F3473" s="9" t="s">
        <v>279</v>
      </c>
      <c r="G3473" s="9" t="s">
        <v>279</v>
      </c>
      <c r="H3473" s="9" t="s">
        <v>279</v>
      </c>
      <c r="I3473" s="9" t="s">
        <v>279</v>
      </c>
      <c r="J3473" s="9" t="s">
        <v>279</v>
      </c>
      <c r="K3473" s="9" t="s">
        <v>279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3324</v>
      </c>
      <c r="B3474" s="63" t="s">
        <v>3374</v>
      </c>
      <c r="E3474" s="9" t="s">
        <v>279</v>
      </c>
      <c r="F3474" s="9" t="s">
        <v>279</v>
      </c>
      <c r="G3474" s="9" t="s">
        <v>279</v>
      </c>
      <c r="H3474" s="9" t="s">
        <v>279</v>
      </c>
      <c r="I3474" s="9" t="s">
        <v>279</v>
      </c>
      <c r="J3474" s="9" t="s">
        <v>279</v>
      </c>
      <c r="K3474" s="9" t="s">
        <v>279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3325</v>
      </c>
      <c r="B3475" s="63" t="s">
        <v>164</v>
      </c>
      <c r="E3475" s="9" t="s">
        <v>279</v>
      </c>
      <c r="F3475" s="9" t="s">
        <v>279</v>
      </c>
      <c r="G3475" s="9">
        <v>2971</v>
      </c>
      <c r="H3475" s="9" t="s">
        <v>279</v>
      </c>
      <c r="I3475" s="9" t="s">
        <v>279</v>
      </c>
      <c r="J3475" s="9" t="s">
        <v>279</v>
      </c>
      <c r="K3475" s="9" t="s">
        <v>279</v>
      </c>
      <c r="L3475" s="9" t="s">
        <v>279</v>
      </c>
      <c r="N3475" s="67">
        <f t="shared" si="101"/>
        <v>2971</v>
      </c>
    </row>
    <row r="3476" spans="1:14" ht="15">
      <c r="A3476" s="28" t="s">
        <v>3326</v>
      </c>
      <c r="B3476" s="229" t="s">
        <v>1676</v>
      </c>
      <c r="C3476" s="3"/>
      <c r="D3476" s="3"/>
      <c r="E3476" s="9" t="s">
        <v>279</v>
      </c>
      <c r="F3476" s="9" t="s">
        <v>279</v>
      </c>
      <c r="G3476" s="9" t="s">
        <v>279</v>
      </c>
      <c r="H3476" s="9" t="s">
        <v>279</v>
      </c>
      <c r="I3476" s="9">
        <v>2970.8000000000011</v>
      </c>
      <c r="J3476" s="9" t="s">
        <v>279</v>
      </c>
      <c r="K3476" s="9" t="s">
        <v>279</v>
      </c>
      <c r="L3476" s="9" t="s">
        <v>279</v>
      </c>
      <c r="N3476" s="67">
        <f t="shared" si="101"/>
        <v>2970.8000000000011</v>
      </c>
    </row>
    <row r="3477" spans="1:14" ht="15">
      <c r="A3477" s="28" t="s">
        <v>3327</v>
      </c>
      <c r="B3477" s="277" t="s">
        <v>2027</v>
      </c>
      <c r="E3477" s="9" t="s">
        <v>279</v>
      </c>
      <c r="F3477" s="9" t="s">
        <v>279</v>
      </c>
      <c r="G3477" s="9" t="s">
        <v>279</v>
      </c>
      <c r="H3477" s="9" t="s">
        <v>279</v>
      </c>
      <c r="I3477" s="9" t="s">
        <v>279</v>
      </c>
      <c r="J3477" s="9" t="s">
        <v>279</v>
      </c>
      <c r="K3477" s="9">
        <v>2961.6499999999996</v>
      </c>
      <c r="L3477" s="9" t="s">
        <v>279</v>
      </c>
      <c r="N3477" s="67">
        <f t="shared" si="101"/>
        <v>2961.6499999999996</v>
      </c>
    </row>
    <row r="3478" spans="1:14" ht="15">
      <c r="A3478" s="28" t="s">
        <v>3328</v>
      </c>
      <c r="B3478" s="229" t="s">
        <v>1658</v>
      </c>
      <c r="C3478" s="3"/>
      <c r="D3478" s="3"/>
      <c r="E3478" s="9" t="s">
        <v>279</v>
      </c>
      <c r="F3478" s="9" t="s">
        <v>279</v>
      </c>
      <c r="G3478" s="9" t="s">
        <v>279</v>
      </c>
      <c r="H3478" s="9" t="s">
        <v>279</v>
      </c>
      <c r="I3478" s="9">
        <v>2958</v>
      </c>
      <c r="J3478" s="9" t="s">
        <v>279</v>
      </c>
      <c r="K3478" s="9" t="s">
        <v>279</v>
      </c>
      <c r="L3478" s="9" t="s">
        <v>279</v>
      </c>
      <c r="N3478" s="67">
        <f t="shared" si="101"/>
        <v>2958</v>
      </c>
    </row>
    <row r="3479" spans="1:14" ht="15">
      <c r="A3479" s="28" t="s">
        <v>3329</v>
      </c>
      <c r="B3479" s="63" t="s">
        <v>3373</v>
      </c>
      <c r="E3479" s="9" t="s">
        <v>279</v>
      </c>
      <c r="F3479" s="9" t="s">
        <v>279</v>
      </c>
      <c r="G3479" s="9" t="s">
        <v>279</v>
      </c>
      <c r="H3479" s="9" t="s">
        <v>279</v>
      </c>
      <c r="I3479" s="9" t="s">
        <v>279</v>
      </c>
      <c r="J3479" s="9" t="s">
        <v>279</v>
      </c>
      <c r="K3479" s="9" t="s">
        <v>279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3330</v>
      </c>
      <c r="B3480" s="63" t="s">
        <v>3363</v>
      </c>
      <c r="E3480" s="9" t="s">
        <v>279</v>
      </c>
      <c r="F3480" s="9" t="s">
        <v>279</v>
      </c>
      <c r="G3480" s="9" t="s">
        <v>279</v>
      </c>
      <c r="H3480" s="9" t="s">
        <v>279</v>
      </c>
      <c r="I3480" s="9" t="s">
        <v>279</v>
      </c>
      <c r="J3480" s="9" t="s">
        <v>279</v>
      </c>
      <c r="K3480" s="9" t="s">
        <v>279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3331</v>
      </c>
      <c r="B3481" s="63" t="s">
        <v>3366</v>
      </c>
      <c r="E3481" s="9" t="s">
        <v>279</v>
      </c>
      <c r="F3481" s="9" t="s">
        <v>279</v>
      </c>
      <c r="G3481" s="9" t="s">
        <v>279</v>
      </c>
      <c r="H3481" s="9" t="s">
        <v>279</v>
      </c>
      <c r="I3481" s="9" t="s">
        <v>279</v>
      </c>
      <c r="J3481" s="9" t="s">
        <v>279</v>
      </c>
      <c r="K3481" s="9" t="s">
        <v>279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3332</v>
      </c>
      <c r="B3482" s="63" t="s">
        <v>179</v>
      </c>
      <c r="E3482" s="9">
        <v>2735.75</v>
      </c>
      <c r="F3482" s="9" t="s">
        <v>279</v>
      </c>
      <c r="G3482" s="9" t="s">
        <v>279</v>
      </c>
      <c r="H3482" s="9" t="s">
        <v>279</v>
      </c>
      <c r="I3482" s="9" t="s">
        <v>279</v>
      </c>
      <c r="J3482" s="9" t="s">
        <v>279</v>
      </c>
      <c r="K3482" s="9" t="s">
        <v>279</v>
      </c>
      <c r="L3482" s="9" t="s">
        <v>279</v>
      </c>
      <c r="N3482" s="67">
        <f t="shared" si="101"/>
        <v>2735.75</v>
      </c>
    </row>
    <row r="3483" spans="1:14" ht="15">
      <c r="A3483" s="28" t="s">
        <v>3333</v>
      </c>
      <c r="B3483" s="63" t="s">
        <v>784</v>
      </c>
      <c r="E3483" s="9" t="s">
        <v>279</v>
      </c>
      <c r="F3483" s="9" t="s">
        <v>279</v>
      </c>
      <c r="G3483" s="9" t="s">
        <v>279</v>
      </c>
      <c r="H3483" s="9">
        <v>2604.0499999999993</v>
      </c>
      <c r="I3483" s="9" t="s">
        <v>279</v>
      </c>
      <c r="J3483" s="9" t="s">
        <v>279</v>
      </c>
      <c r="K3483" s="9" t="s">
        <v>279</v>
      </c>
      <c r="L3483" s="9" t="s">
        <v>279</v>
      </c>
      <c r="N3483" s="67">
        <f t="shared" si="101"/>
        <v>2604.0499999999993</v>
      </c>
    </row>
    <row r="3484" spans="1:14" ht="15">
      <c r="A3484" s="28" t="s">
        <v>3334</v>
      </c>
      <c r="B3484" s="277" t="s">
        <v>2002</v>
      </c>
      <c r="C3484" s="3"/>
      <c r="D3484" s="3"/>
      <c r="E3484" s="9" t="s">
        <v>279</v>
      </c>
      <c r="F3484" s="9" t="s">
        <v>279</v>
      </c>
      <c r="G3484" s="9" t="s">
        <v>279</v>
      </c>
      <c r="H3484" s="9" t="s">
        <v>279</v>
      </c>
      <c r="I3484" s="9" t="s">
        <v>279</v>
      </c>
      <c r="J3484" s="9">
        <v>2458.3999999998978</v>
      </c>
      <c r="K3484" s="9" t="s">
        <v>279</v>
      </c>
      <c r="L3484" s="9" t="s">
        <v>279</v>
      </c>
      <c r="N3484" s="67">
        <f t="shared" si="101"/>
        <v>2458.3999999998978</v>
      </c>
    </row>
    <row r="3485" spans="1:14" ht="15">
      <c r="A3485" s="28" t="s">
        <v>4125</v>
      </c>
      <c r="B3485" s="63" t="s">
        <v>774</v>
      </c>
      <c r="E3485" s="9" t="s">
        <v>279</v>
      </c>
      <c r="F3485" s="9" t="s">
        <v>279</v>
      </c>
      <c r="G3485" s="9" t="s">
        <v>279</v>
      </c>
      <c r="H3485" s="9">
        <v>2154.899999999996</v>
      </c>
      <c r="I3485" s="9" t="s">
        <v>279</v>
      </c>
      <c r="J3485" s="9" t="s">
        <v>279</v>
      </c>
      <c r="K3485" s="9" t="s">
        <v>279</v>
      </c>
      <c r="L3485" s="9" t="s">
        <v>279</v>
      </c>
      <c r="N3485" s="67">
        <f t="shared" si="101"/>
        <v>2154.899999999996</v>
      </c>
    </row>
    <row r="3486" spans="1:14" ht="15">
      <c r="A3486" s="28" t="s">
        <v>4126</v>
      </c>
      <c r="B3486" s="277" t="s">
        <v>3362</v>
      </c>
      <c r="E3486" s="9" t="s">
        <v>279</v>
      </c>
      <c r="F3486" s="9" t="s">
        <v>279</v>
      </c>
      <c r="G3486" s="9" t="s">
        <v>279</v>
      </c>
      <c r="H3486" s="9" t="s">
        <v>279</v>
      </c>
      <c r="I3486" s="9" t="s">
        <v>279</v>
      </c>
      <c r="J3486" s="9" t="s">
        <v>279</v>
      </c>
      <c r="K3486" s="9" t="s">
        <v>279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4127</v>
      </c>
      <c r="B3487" s="63" t="s">
        <v>3379</v>
      </c>
      <c r="E3487" s="9" t="s">
        <v>279</v>
      </c>
      <c r="F3487" s="9" t="s">
        <v>279</v>
      </c>
      <c r="G3487" s="9" t="s">
        <v>279</v>
      </c>
      <c r="H3487" s="9" t="s">
        <v>279</v>
      </c>
      <c r="I3487" s="9" t="s">
        <v>279</v>
      </c>
      <c r="J3487" s="9" t="s">
        <v>279</v>
      </c>
      <c r="K3487" s="9" t="s">
        <v>279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372</v>
      </c>
      <c r="S3494" t="s">
        <v>1804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356</v>
      </c>
      <c r="S3495" t="s">
        <v>1804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374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340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370</v>
      </c>
      <c r="S3498" t="s">
        <v>1804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282</v>
      </c>
      <c r="S3499" t="s">
        <v>1804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337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320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284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290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343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332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317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301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284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289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284</v>
      </c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285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288</v>
      </c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298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301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309</v>
      </c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293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283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289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288</v>
      </c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294</v>
      </c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798</v>
      </c>
      <c r="B3551" s="277" t="s">
        <v>2008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802</v>
      </c>
      <c r="B3553" s="277" t="s">
        <v>2001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898</v>
      </c>
      <c r="B3556" s="277" t="s">
        <v>2007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899</v>
      </c>
      <c r="B3557" s="277" t="s">
        <v>2021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901</v>
      </c>
      <c r="B3559" s="277" t="s">
        <v>2051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902</v>
      </c>
      <c r="B3560" s="277" t="s">
        <v>2004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903</v>
      </c>
      <c r="B3561" s="277" t="s">
        <v>2022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904</v>
      </c>
      <c r="B3562" s="277" t="s">
        <v>2002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905</v>
      </c>
      <c r="B3563" s="277" t="s">
        <v>2016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906</v>
      </c>
      <c r="B3564" s="277" t="s">
        <v>2023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908</v>
      </c>
      <c r="B3566" s="277" t="s">
        <v>2009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909</v>
      </c>
      <c r="B3567" s="277" t="s">
        <v>2005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912</v>
      </c>
      <c r="B3570" s="277" t="s">
        <v>4493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914</v>
      </c>
      <c r="B3572" s="277" t="s">
        <v>2024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916</v>
      </c>
      <c r="B3574" s="277" t="s">
        <v>2025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922</v>
      </c>
      <c r="B3580" s="277" t="s">
        <v>2026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925</v>
      </c>
      <c r="B3583" s="277" t="s">
        <v>2048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926</v>
      </c>
      <c r="B3584" s="277" t="s">
        <v>2050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928</v>
      </c>
      <c r="B3586" s="277" t="s">
        <v>2155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929</v>
      </c>
      <c r="B3587" s="277" t="s">
        <v>2027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930</v>
      </c>
      <c r="B3588" s="277" t="s">
        <v>2000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933</v>
      </c>
      <c r="B3591" s="277" t="s">
        <v>2028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2499</v>
      </c>
      <c r="B3594" s="277" t="s">
        <v>2006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3311</v>
      </c>
      <c r="B3595" s="63" t="s">
        <v>3373</v>
      </c>
      <c r="C3595" s="3"/>
      <c r="D3595" s="3"/>
      <c r="E3595" s="9" t="s">
        <v>279</v>
      </c>
      <c r="F3595" s="9" t="s">
        <v>279</v>
      </c>
      <c r="G3595" s="9" t="s">
        <v>279</v>
      </c>
      <c r="H3595" s="9" t="s">
        <v>279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3312</v>
      </c>
      <c r="B3596" s="63" t="s">
        <v>3367</v>
      </c>
      <c r="C3596" s="3"/>
      <c r="D3596" s="3"/>
      <c r="E3596" s="9" t="s">
        <v>279</v>
      </c>
      <c r="F3596" s="9" t="s">
        <v>279</v>
      </c>
      <c r="G3596" s="9" t="s">
        <v>279</v>
      </c>
      <c r="H3596" s="9" t="s">
        <v>279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3313</v>
      </c>
      <c r="B3597" s="63" t="s">
        <v>3366</v>
      </c>
      <c r="C3597" s="3"/>
      <c r="D3597" s="3"/>
      <c r="E3597" s="9" t="s">
        <v>279</v>
      </c>
      <c r="F3597" s="9" t="s">
        <v>279</v>
      </c>
      <c r="G3597" s="9" t="s">
        <v>279</v>
      </c>
      <c r="H3597" s="9" t="s">
        <v>279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3314</v>
      </c>
      <c r="B3598" s="63" t="s">
        <v>3382</v>
      </c>
      <c r="C3598" s="3"/>
      <c r="D3598" s="3"/>
      <c r="E3598" s="9" t="s">
        <v>279</v>
      </c>
      <c r="F3598" s="9" t="s">
        <v>279</v>
      </c>
      <c r="G3598" s="9" t="s">
        <v>279</v>
      </c>
      <c r="H3598" s="9" t="s">
        <v>279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3315</v>
      </c>
      <c r="B3599" s="63" t="s">
        <v>3381</v>
      </c>
      <c r="C3599" s="3"/>
      <c r="D3599" s="3"/>
      <c r="E3599" s="9" t="s">
        <v>279</v>
      </c>
      <c r="F3599" s="9" t="s">
        <v>279</v>
      </c>
      <c r="G3599" s="9" t="s">
        <v>279</v>
      </c>
      <c r="H3599" s="9" t="s">
        <v>279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3316</v>
      </c>
      <c r="B3600" s="63" t="s">
        <v>3369</v>
      </c>
      <c r="C3600" s="3"/>
      <c r="D3600" s="3"/>
      <c r="E3600" s="9" t="s">
        <v>279</v>
      </c>
      <c r="F3600" s="9" t="s">
        <v>279</v>
      </c>
      <c r="G3600" s="9" t="s">
        <v>279</v>
      </c>
      <c r="H3600" s="9" t="s">
        <v>279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3317</v>
      </c>
      <c r="B3601" s="63" t="s">
        <v>3363</v>
      </c>
      <c r="C3601" s="3"/>
      <c r="D3601" s="3"/>
      <c r="E3601" s="9" t="s">
        <v>279</v>
      </c>
      <c r="F3601" s="9" t="s">
        <v>279</v>
      </c>
      <c r="G3601" s="9" t="s">
        <v>279</v>
      </c>
      <c r="H3601" s="9" t="s">
        <v>279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3318</v>
      </c>
      <c r="B3602" s="63" t="s">
        <v>3394</v>
      </c>
      <c r="C3602" s="3"/>
      <c r="D3602" s="3"/>
      <c r="E3602" s="9" t="s">
        <v>279</v>
      </c>
      <c r="F3602" s="9" t="s">
        <v>279</v>
      </c>
      <c r="G3602" s="9" t="s">
        <v>279</v>
      </c>
      <c r="H3602" s="9" t="s">
        <v>279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3319</v>
      </c>
      <c r="B3603" s="277" t="s">
        <v>3362</v>
      </c>
      <c r="C3603" s="3"/>
      <c r="D3603" s="3"/>
      <c r="E3603" s="9" t="s">
        <v>279</v>
      </c>
      <c r="F3603" s="9" t="s">
        <v>279</v>
      </c>
      <c r="G3603" s="9" t="s">
        <v>279</v>
      </c>
      <c r="H3603" s="9" t="s">
        <v>279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3320</v>
      </c>
      <c r="B3604" s="63" t="s">
        <v>3378</v>
      </c>
      <c r="C3604" s="3"/>
      <c r="D3604" s="3"/>
      <c r="E3604" s="9" t="s">
        <v>279</v>
      </c>
      <c r="F3604" s="9" t="s">
        <v>279</v>
      </c>
      <c r="G3604" s="9" t="s">
        <v>279</v>
      </c>
      <c r="H3604" s="9" t="s">
        <v>279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3321</v>
      </c>
      <c r="B3605" s="63" t="s">
        <v>3375</v>
      </c>
      <c r="C3605" s="3"/>
      <c r="D3605" s="3"/>
      <c r="E3605" s="9" t="s">
        <v>279</v>
      </c>
      <c r="F3605" s="9" t="s">
        <v>279</v>
      </c>
      <c r="G3605" s="9" t="s">
        <v>279</v>
      </c>
      <c r="H3605" s="9" t="s">
        <v>279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3322</v>
      </c>
      <c r="B3606" s="63" t="s">
        <v>3390</v>
      </c>
      <c r="C3606" s="3"/>
      <c r="D3606" s="3"/>
      <c r="E3606" s="9" t="s">
        <v>279</v>
      </c>
      <c r="F3606" s="9" t="s">
        <v>279</v>
      </c>
      <c r="G3606" s="9" t="s">
        <v>279</v>
      </c>
      <c r="H3606" s="9" t="s">
        <v>279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3323</v>
      </c>
      <c r="B3607" s="63" t="s">
        <v>180</v>
      </c>
      <c r="C3607" s="3"/>
      <c r="D3607" s="3"/>
      <c r="E3607" s="9" t="s">
        <v>279</v>
      </c>
      <c r="F3607" s="9" t="s">
        <v>279</v>
      </c>
      <c r="G3607" s="9" t="s">
        <v>279</v>
      </c>
      <c r="H3607" s="9" t="s">
        <v>279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3324</v>
      </c>
      <c r="B3608" s="63" t="s">
        <v>3391</v>
      </c>
      <c r="C3608" s="3"/>
      <c r="D3608" s="3"/>
      <c r="E3608" s="9" t="s">
        <v>279</v>
      </c>
      <c r="F3608" s="9" t="s">
        <v>279</v>
      </c>
      <c r="G3608" s="9" t="s">
        <v>279</v>
      </c>
      <c r="H3608" s="9" t="s">
        <v>279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3325</v>
      </c>
      <c r="B3609" s="63" t="s">
        <v>3370</v>
      </c>
      <c r="C3609" s="3"/>
      <c r="D3609" s="3"/>
      <c r="E3609" s="9" t="s">
        <v>279</v>
      </c>
      <c r="F3609" s="9" t="s">
        <v>279</v>
      </c>
      <c r="G3609" s="9" t="s">
        <v>279</v>
      </c>
      <c r="H3609" s="9" t="s">
        <v>279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3326</v>
      </c>
      <c r="B3610" s="63" t="s">
        <v>3364</v>
      </c>
      <c r="C3610" s="3"/>
      <c r="D3610" s="3"/>
      <c r="E3610" s="9" t="s">
        <v>279</v>
      </c>
      <c r="F3610" s="9" t="s">
        <v>279</v>
      </c>
      <c r="G3610" s="9" t="s">
        <v>279</v>
      </c>
      <c r="H3610" s="9" t="s">
        <v>279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3327</v>
      </c>
      <c r="B3611" s="63" t="s">
        <v>3371</v>
      </c>
      <c r="C3611" s="3"/>
      <c r="D3611" s="3"/>
      <c r="E3611" s="9" t="s">
        <v>279</v>
      </c>
      <c r="F3611" s="9" t="s">
        <v>279</v>
      </c>
      <c r="G3611" s="9" t="s">
        <v>279</v>
      </c>
      <c r="H3611" s="9" t="s">
        <v>279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3328</v>
      </c>
      <c r="B3612" s="63" t="s">
        <v>3368</v>
      </c>
      <c r="C3612" s="3"/>
      <c r="D3612" s="3"/>
      <c r="E3612" s="9" t="s">
        <v>279</v>
      </c>
      <c r="F3612" s="9" t="s">
        <v>279</v>
      </c>
      <c r="G3612" s="9" t="s">
        <v>279</v>
      </c>
      <c r="H3612" s="9" t="s">
        <v>279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3329</v>
      </c>
      <c r="B3613" s="63" t="s">
        <v>3379</v>
      </c>
      <c r="C3613" s="3"/>
      <c r="D3613" s="3"/>
      <c r="E3613" s="9" t="s">
        <v>279</v>
      </c>
      <c r="F3613" s="9" t="s">
        <v>279</v>
      </c>
      <c r="G3613" s="9" t="s">
        <v>279</v>
      </c>
      <c r="H3613" s="9" t="s">
        <v>279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3330</v>
      </c>
      <c r="B3614" s="63" t="s">
        <v>3374</v>
      </c>
      <c r="C3614" s="3"/>
      <c r="D3614" s="3"/>
      <c r="E3614" s="9" t="s">
        <v>279</v>
      </c>
      <c r="F3614" s="9" t="s">
        <v>279</v>
      </c>
      <c r="G3614" s="9" t="s">
        <v>279</v>
      </c>
      <c r="H3614" s="9" t="s">
        <v>279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3331</v>
      </c>
      <c r="B3615" s="277" t="s">
        <v>3361</v>
      </c>
      <c r="C3615" s="3"/>
      <c r="D3615" s="3"/>
      <c r="E3615" s="9" t="s">
        <v>279</v>
      </c>
      <c r="F3615" s="9" t="s">
        <v>279</v>
      </c>
      <c r="G3615" s="9" t="s">
        <v>279</v>
      </c>
      <c r="H3615" s="9" t="s">
        <v>279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3332</v>
      </c>
      <c r="B3616" s="63" t="s">
        <v>3376</v>
      </c>
      <c r="C3616" s="3"/>
      <c r="D3616" s="3"/>
      <c r="E3616" s="9" t="s">
        <v>279</v>
      </c>
      <c r="F3616" s="9" t="s">
        <v>279</v>
      </c>
      <c r="G3616" s="9" t="s">
        <v>279</v>
      </c>
      <c r="H3616" s="9" t="s">
        <v>279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3333</v>
      </c>
      <c r="B3617" s="63" t="s">
        <v>3395</v>
      </c>
      <c r="C3617" s="3"/>
      <c r="D3617" s="3"/>
      <c r="E3617" s="9" t="s">
        <v>279</v>
      </c>
      <c r="F3617" s="9" t="s">
        <v>279</v>
      </c>
      <c r="G3617" s="9" t="s">
        <v>279</v>
      </c>
      <c r="H3617" s="9" t="s">
        <v>279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3334</v>
      </c>
      <c r="B3618" s="63" t="s">
        <v>3365</v>
      </c>
      <c r="C3618" s="3"/>
      <c r="D3618" s="3"/>
      <c r="E3618" s="9" t="s">
        <v>279</v>
      </c>
      <c r="F3618" s="9" t="s">
        <v>279</v>
      </c>
      <c r="G3618" s="9" t="s">
        <v>279</v>
      </c>
      <c r="H3618" s="9" t="s">
        <v>279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4125</v>
      </c>
      <c r="B3619" s="63" t="s">
        <v>3372</v>
      </c>
      <c r="C3619" s="3"/>
      <c r="D3619" s="3"/>
      <c r="E3619" s="9" t="s">
        <v>279</v>
      </c>
      <c r="F3619" s="9" t="s">
        <v>279</v>
      </c>
      <c r="G3619" s="9" t="s">
        <v>279</v>
      </c>
      <c r="H3619" s="9" t="s">
        <v>279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4126</v>
      </c>
      <c r="B3620" s="63" t="s">
        <v>3393</v>
      </c>
      <c r="C3620" s="3"/>
      <c r="D3620" s="3"/>
      <c r="E3620" s="9" t="s">
        <v>279</v>
      </c>
      <c r="F3620" s="9" t="s">
        <v>279</v>
      </c>
      <c r="G3620" s="9" t="s">
        <v>279</v>
      </c>
      <c r="H3620" s="9" t="s">
        <v>279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4127</v>
      </c>
      <c r="B3621" s="63" t="s">
        <v>3377</v>
      </c>
      <c r="C3621" s="3"/>
      <c r="D3621" s="3"/>
      <c r="E3621" s="9" t="s">
        <v>279</v>
      </c>
      <c r="F3621" s="9" t="s">
        <v>279</v>
      </c>
      <c r="G3621" s="9" t="s">
        <v>279</v>
      </c>
      <c r="H3621" s="9" t="s">
        <v>279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567">
        <v>331.69999999999709</v>
      </c>
      <c r="N3628" s="67">
        <f>SUM(E3628:L3628)</f>
        <v>2547.8000000000056</v>
      </c>
      <c r="P3628" t="s">
        <v>2772</v>
      </c>
      <c r="S3628" t="s">
        <v>2773</v>
      </c>
      <c r="T3628" s="565"/>
      <c r="U3628" s="565"/>
      <c r="V3628" s="358"/>
      <c r="W3628" s="566"/>
      <c r="X3628" s="565"/>
      <c r="Z3628" s="58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567">
        <v>374.49999999999636</v>
      </c>
      <c r="N3629" s="67">
        <f>SUM(E3629:L3629)</f>
        <v>2522.5000000000064</v>
      </c>
      <c r="P3629" t="s">
        <v>1245</v>
      </c>
      <c r="T3629" s="568"/>
      <c r="U3629" s="565"/>
      <c r="V3629" s="345"/>
      <c r="W3629" s="566"/>
      <c r="X3629" s="565"/>
      <c r="Z3629" s="58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567">
        <v>371.100000000004</v>
      </c>
      <c r="N3630" s="67">
        <f>SUM(E3630:L3630)</f>
        <v>2349.9999999999945</v>
      </c>
      <c r="P3630" t="s">
        <v>375</v>
      </c>
      <c r="S3630" t="s">
        <v>1805</v>
      </c>
      <c r="T3630" s="225"/>
      <c r="U3630" s="565"/>
      <c r="V3630" s="345"/>
      <c r="W3630" s="566"/>
      <c r="X3630" s="565"/>
      <c r="Z3630" s="58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567">
        <v>279.200000000008</v>
      </c>
      <c r="N3631" s="67">
        <f>SUM(E3631:L3631)</f>
        <v>2316.2000000000248</v>
      </c>
      <c r="P3631" t="s">
        <v>2483</v>
      </c>
      <c r="S3631" t="s">
        <v>1805</v>
      </c>
      <c r="T3631" s="568"/>
      <c r="U3631" s="565"/>
      <c r="V3631" s="345"/>
      <c r="W3631" s="566"/>
      <c r="X3631" s="565"/>
      <c r="Z3631" s="58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567">
        <v>314.19999999999709</v>
      </c>
      <c r="N3632" s="67">
        <f>SUM(E3632:L3632)</f>
        <v>2220.099999999994</v>
      </c>
      <c r="P3632" t="s">
        <v>315</v>
      </c>
      <c r="T3632" s="225"/>
      <c r="U3632" s="565"/>
      <c r="V3632" s="345"/>
      <c r="W3632" s="566"/>
      <c r="X3632" s="565"/>
      <c r="Z3632" s="58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567">
        <v>331.09999999999491</v>
      </c>
      <c r="N3633" s="67">
        <f>SUM(E3633:L3633)</f>
        <v>2188.9999999999955</v>
      </c>
      <c r="P3633" t="s">
        <v>2484</v>
      </c>
      <c r="S3633" s="21" t="s">
        <v>2485</v>
      </c>
      <c r="T3633" s="225"/>
      <c r="U3633" s="565"/>
      <c r="V3633" s="345"/>
      <c r="W3633" s="566"/>
      <c r="X3633" s="565"/>
      <c r="Z3633" s="58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567">
        <v>255</v>
      </c>
      <c r="N3634" s="67">
        <f>SUM(E3634:L3634)</f>
        <v>2165.2999999999911</v>
      </c>
      <c r="P3634" t="s">
        <v>1246</v>
      </c>
      <c r="T3634" s="565"/>
      <c r="U3634" s="565"/>
      <c r="V3634" s="358"/>
      <c r="W3634" s="566"/>
      <c r="X3634" s="565"/>
      <c r="Z3634" s="58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567">
        <v>251.30000000000655</v>
      </c>
      <c r="N3635" s="67">
        <f>SUM(E3635:L3635)</f>
        <v>2099.4000000000015</v>
      </c>
      <c r="P3635" t="s">
        <v>310</v>
      </c>
      <c r="T3635" s="568"/>
      <c r="U3635" s="565"/>
      <c r="V3635" s="345"/>
      <c r="W3635" s="566"/>
      <c r="X3635" s="565"/>
      <c r="Z3635" s="580"/>
    </row>
    <row r="3636" spans="1:26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567">
        <v>270.70000000000073</v>
      </c>
      <c r="N3636" s="67">
        <f>SUM(E3636:L3636)</f>
        <v>1894.5000000000036</v>
      </c>
      <c r="P3636" t="s">
        <v>293</v>
      </c>
      <c r="T3636" s="568"/>
      <c r="U3636" s="565"/>
      <c r="V3636" s="345"/>
      <c r="W3636" s="566"/>
      <c r="X3636" s="565"/>
      <c r="Z3636" s="58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567">
        <v>372.00000000000364</v>
      </c>
      <c r="N3637" s="67">
        <f>SUM(E3637:L3637)</f>
        <v>1870.5500000000015</v>
      </c>
      <c r="P3637" t="s">
        <v>298</v>
      </c>
      <c r="T3637" s="565"/>
      <c r="U3637" s="565"/>
      <c r="V3637" s="358"/>
      <c r="W3637" s="566"/>
      <c r="X3637" s="565"/>
      <c r="Z3637" s="58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567">
        <v>294.89999999999418</v>
      </c>
      <c r="N3638" s="67">
        <f>SUM(E3638:L3638)</f>
        <v>1762.9999999999879</v>
      </c>
      <c r="T3638" s="225"/>
      <c r="U3638" s="565"/>
      <c r="V3638" s="345"/>
      <c r="W3638" s="566"/>
      <c r="X3638" s="565"/>
      <c r="Z3638" s="58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567">
        <v>300.20000000000073</v>
      </c>
      <c r="N3639" s="67">
        <f>SUM(E3639:L3639)</f>
        <v>1762.2999999999902</v>
      </c>
      <c r="P3639" t="s">
        <v>288</v>
      </c>
      <c r="T3639" s="565"/>
      <c r="U3639" s="565"/>
      <c r="V3639" s="345"/>
      <c r="W3639" s="566"/>
      <c r="X3639" s="565"/>
      <c r="Z3639" s="58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567">
        <v>362.69999999998981</v>
      </c>
      <c r="N3640" s="67">
        <f>SUM(E3640:L3640)</f>
        <v>1728.2000000000007</v>
      </c>
      <c r="P3640" t="s">
        <v>294</v>
      </c>
      <c r="T3640" s="568"/>
      <c r="U3640" s="565"/>
      <c r="V3640" s="345"/>
      <c r="W3640" s="566"/>
      <c r="X3640" s="565"/>
      <c r="Z3640" s="580"/>
    </row>
    <row r="3641" spans="1:26" ht="15">
      <c r="A3641" s="28" t="s">
        <v>24</v>
      </c>
      <c r="B3641" s="63" t="s">
        <v>142</v>
      </c>
      <c r="E3641" s="9" t="s">
        <v>279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567">
        <v>254.99999999999636</v>
      </c>
      <c r="N3641" s="67">
        <f>SUM(E3641:L3641)</f>
        <v>1709.9999999999941</v>
      </c>
      <c r="P3641" t="s">
        <v>301</v>
      </c>
      <c r="T3641" s="565"/>
      <c r="U3641" s="565"/>
      <c r="V3641" s="345"/>
      <c r="W3641" s="566"/>
      <c r="X3641" s="565"/>
      <c r="Z3641" s="580"/>
    </row>
    <row r="3642" spans="1:26" ht="15">
      <c r="A3642" s="28" t="s">
        <v>26</v>
      </c>
      <c r="B3642" s="63" t="s">
        <v>155</v>
      </c>
      <c r="E3642" s="9" t="s">
        <v>279</v>
      </c>
      <c r="F3642" s="9" t="s">
        <v>279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567">
        <v>288.79999999999927</v>
      </c>
      <c r="N3642" s="67">
        <f>SUM(E3642:L3642)</f>
        <v>1599.7999999999979</v>
      </c>
      <c r="P3642" t="s">
        <v>322</v>
      </c>
      <c r="S3642" s="21" t="s">
        <v>1805</v>
      </c>
      <c r="T3642" s="568"/>
      <c r="U3642" s="565"/>
      <c r="V3642" s="345"/>
      <c r="W3642" s="566"/>
      <c r="X3642" s="565"/>
      <c r="Z3642" s="58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280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567">
        <v>246.59999999999491</v>
      </c>
      <c r="N3643" s="67">
        <f>SUM(E3643:L3643)</f>
        <v>1574.8999999999971</v>
      </c>
      <c r="T3643" s="565"/>
      <c r="U3643" s="565"/>
      <c r="V3643" s="358"/>
      <c r="W3643" s="566"/>
      <c r="X3643" s="565"/>
      <c r="Z3643" s="580"/>
    </row>
    <row r="3644" spans="1:26" ht="15">
      <c r="A3644" s="28" t="s">
        <v>30</v>
      </c>
      <c r="B3644" s="63" t="s">
        <v>162</v>
      </c>
      <c r="E3644" s="9" t="s">
        <v>279</v>
      </c>
      <c r="F3644" s="9" t="s">
        <v>279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567">
        <v>243.69999999999345</v>
      </c>
      <c r="N3644" s="67">
        <f>SUM(E3644:L3644)</f>
        <v>1468.3999999999796</v>
      </c>
      <c r="P3644" t="s">
        <v>325</v>
      </c>
      <c r="S3644" t="s">
        <v>1805</v>
      </c>
      <c r="T3644" s="565"/>
      <c r="U3644" s="565"/>
      <c r="V3644" s="345"/>
      <c r="W3644" s="566"/>
      <c r="X3644" s="565"/>
      <c r="Z3644" s="580"/>
    </row>
    <row r="3645" spans="1:26" ht="15">
      <c r="A3645" s="28" t="s">
        <v>32</v>
      </c>
      <c r="B3645" s="63" t="s">
        <v>141</v>
      </c>
      <c r="E3645" s="9" t="s">
        <v>279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567">
        <v>361</v>
      </c>
      <c r="N3645" s="67">
        <f>SUM(E3645:L3645)</f>
        <v>1437.9499999999994</v>
      </c>
      <c r="P3645" t="s">
        <v>294</v>
      </c>
      <c r="T3645" s="568"/>
      <c r="U3645" s="565"/>
      <c r="V3645" s="345"/>
      <c r="W3645" s="566"/>
      <c r="X3645" s="565"/>
      <c r="Z3645" s="580"/>
    </row>
    <row r="3646" spans="1:26" ht="15">
      <c r="A3646" s="28" t="s">
        <v>34</v>
      </c>
      <c r="B3646" s="63" t="s">
        <v>788</v>
      </c>
      <c r="E3646" s="9" t="s">
        <v>279</v>
      </c>
      <c r="F3646" s="9" t="s">
        <v>279</v>
      </c>
      <c r="G3646" s="9" t="s">
        <v>279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582">
        <v>531.100000000004</v>
      </c>
      <c r="N3646" s="67">
        <f>SUM(E3646:L3646)</f>
        <v>1416.9000000000087</v>
      </c>
      <c r="P3646" t="s">
        <v>303</v>
      </c>
      <c r="T3646" s="565"/>
      <c r="U3646" s="565"/>
      <c r="V3646" s="358"/>
      <c r="W3646" s="566"/>
      <c r="X3646" s="565"/>
      <c r="Z3646" s="580"/>
    </row>
    <row r="3647" spans="1:26" ht="15">
      <c r="A3647" s="28" t="s">
        <v>36</v>
      </c>
      <c r="B3647" s="63" t="s">
        <v>154</v>
      </c>
      <c r="E3647" s="9" t="s">
        <v>279</v>
      </c>
      <c r="F3647" s="9" t="s">
        <v>279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567">
        <v>233.10000000000946</v>
      </c>
      <c r="N3647" s="67">
        <f>SUM(E3647:L3647)</f>
        <v>1338.6000000000072</v>
      </c>
      <c r="T3647" s="565"/>
      <c r="U3647" s="565"/>
      <c r="V3647" s="358"/>
      <c r="W3647" s="566"/>
      <c r="X3647" s="565"/>
      <c r="Z3647" s="58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279</v>
      </c>
      <c r="L3648" s="9" t="s">
        <v>279</v>
      </c>
      <c r="N3648" s="67">
        <f>SUM(E3648:L3648)</f>
        <v>1318.0999999999976</v>
      </c>
      <c r="P3648" t="s">
        <v>301</v>
      </c>
      <c r="T3648" s="568"/>
      <c r="U3648" s="565"/>
      <c r="V3648" s="346"/>
      <c r="W3648" s="566"/>
      <c r="X3648" s="565"/>
      <c r="Z3648" s="580"/>
    </row>
    <row r="3649" spans="1:26" ht="15">
      <c r="A3649" s="28" t="s">
        <v>145</v>
      </c>
      <c r="B3649" s="63" t="s">
        <v>783</v>
      </c>
      <c r="E3649" s="9" t="s">
        <v>279</v>
      </c>
      <c r="F3649" s="9" t="s">
        <v>279</v>
      </c>
      <c r="G3649" s="9" t="s">
        <v>279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567">
        <v>355.79999999998472</v>
      </c>
      <c r="N3649" s="67">
        <f>SUM(E3649:L3649)</f>
        <v>1310.0999999999876</v>
      </c>
      <c r="P3649" t="s">
        <v>288</v>
      </c>
      <c r="T3649" s="568"/>
      <c r="U3649" s="565"/>
      <c r="V3649" s="345"/>
      <c r="W3649" s="566"/>
      <c r="X3649" s="565"/>
      <c r="Z3649" s="580"/>
    </row>
    <row r="3650" spans="1:26" ht="15">
      <c r="A3650" s="28" t="s">
        <v>146</v>
      </c>
      <c r="B3650" s="63" t="s">
        <v>144</v>
      </c>
      <c r="E3650" s="9" t="s">
        <v>279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279</v>
      </c>
      <c r="N3650" s="67">
        <f>SUM(E3650:L3650)</f>
        <v>1298.7</v>
      </c>
      <c r="T3650" s="568"/>
      <c r="U3650" s="565"/>
      <c r="V3650" s="345"/>
      <c r="W3650" s="566"/>
      <c r="X3650" s="565"/>
      <c r="Z3650" s="58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279</v>
      </c>
      <c r="L3651" s="9" t="s">
        <v>279</v>
      </c>
      <c r="N3651" s="67">
        <f>SUM(E3651:L3651)</f>
        <v>1248.3000000000018</v>
      </c>
      <c r="P3651" t="s">
        <v>285</v>
      </c>
      <c r="T3651" s="565"/>
      <c r="U3651" s="565"/>
      <c r="V3651" s="358"/>
      <c r="W3651" s="566"/>
      <c r="X3651" s="565"/>
      <c r="Z3651" s="580"/>
    </row>
    <row r="3652" spans="1:26" ht="15">
      <c r="A3652" s="28" t="s">
        <v>151</v>
      </c>
      <c r="B3652" s="63" t="s">
        <v>753</v>
      </c>
      <c r="E3652" s="9" t="s">
        <v>279</v>
      </c>
      <c r="F3652" s="9" t="s">
        <v>279</v>
      </c>
      <c r="G3652" s="9" t="s">
        <v>279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567">
        <v>240.00000000000364</v>
      </c>
      <c r="N3652" s="67">
        <f>SUM(E3652:L3652)</f>
        <v>1247.5999999999894</v>
      </c>
      <c r="P3652" t="s">
        <v>301</v>
      </c>
      <c r="T3652" s="568"/>
      <c r="U3652" s="565"/>
      <c r="V3652" s="345"/>
      <c r="W3652" s="566"/>
      <c r="X3652" s="565"/>
      <c r="Z3652" s="58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279</v>
      </c>
      <c r="N3653" s="67">
        <f>SUM(E3653:L3653)</f>
        <v>1245.0000000000048</v>
      </c>
      <c r="T3653" s="225"/>
      <c r="U3653" s="565"/>
      <c r="V3653" s="345"/>
      <c r="W3653" s="566"/>
      <c r="X3653" s="565"/>
      <c r="Z3653" s="580"/>
    </row>
    <row r="3654" spans="1:26" ht="15">
      <c r="A3654" s="28" t="s">
        <v>159</v>
      </c>
      <c r="B3654" s="63" t="s">
        <v>153</v>
      </c>
      <c r="E3654" s="9" t="s">
        <v>279</v>
      </c>
      <c r="F3654" s="9" t="s">
        <v>279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567">
        <v>143.99999999999636</v>
      </c>
      <c r="N3654" s="67">
        <f>SUM(E3654:L3654)</f>
        <v>1231.0000000000036</v>
      </c>
      <c r="P3654" t="s">
        <v>283</v>
      </c>
      <c r="T3654" s="565"/>
      <c r="U3654" s="565"/>
      <c r="V3654" s="345"/>
      <c r="W3654" s="566"/>
      <c r="X3654" s="565"/>
      <c r="Z3654" s="580"/>
    </row>
    <row r="3655" spans="1:26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567">
        <v>240.00000000000728</v>
      </c>
      <c r="N3655" s="67">
        <f>SUM(E3655:L3655)</f>
        <v>1145.8000000000029</v>
      </c>
      <c r="P3655" t="s">
        <v>298</v>
      </c>
      <c r="T3655" s="568"/>
      <c r="U3655" s="565"/>
      <c r="V3655" s="345"/>
      <c r="W3655" s="566"/>
      <c r="X3655" s="565"/>
      <c r="Z3655" s="580"/>
    </row>
    <row r="3656" spans="1:26" ht="15">
      <c r="A3656" s="28" t="s">
        <v>161</v>
      </c>
      <c r="B3656" s="63" t="s">
        <v>800</v>
      </c>
      <c r="E3656" s="9" t="s">
        <v>279</v>
      </c>
      <c r="F3656" s="9" t="s">
        <v>279</v>
      </c>
      <c r="G3656" s="9" t="s">
        <v>279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567">
        <v>326.30000000000291</v>
      </c>
      <c r="N3656" s="67">
        <f>SUM(E3656:L3656)</f>
        <v>1107.1999999999935</v>
      </c>
      <c r="P3656" t="s">
        <v>294</v>
      </c>
      <c r="T3656" s="565"/>
      <c r="U3656" s="565"/>
      <c r="V3656" s="358"/>
      <c r="W3656" s="566"/>
      <c r="X3656" s="565"/>
      <c r="Z3656" s="580"/>
    </row>
    <row r="3657" spans="1:26" ht="15">
      <c r="A3657" s="28" t="s">
        <v>163</v>
      </c>
      <c r="B3657" s="63" t="s">
        <v>778</v>
      </c>
      <c r="E3657" s="9" t="s">
        <v>279</v>
      </c>
      <c r="F3657" s="9" t="s">
        <v>279</v>
      </c>
      <c r="G3657" s="9" t="s">
        <v>279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567">
        <v>224.99999999999636</v>
      </c>
      <c r="N3657" s="67">
        <f>SUM(E3657:L3657)</f>
        <v>1090.3000000000029</v>
      </c>
      <c r="P3657" t="s">
        <v>301</v>
      </c>
      <c r="T3657" s="568"/>
      <c r="U3657" s="565"/>
      <c r="V3657" s="346"/>
      <c r="W3657" s="566"/>
      <c r="X3657" s="565"/>
      <c r="Z3657" s="580"/>
    </row>
    <row r="3658" spans="1:26" ht="15">
      <c r="A3658" s="28" t="s">
        <v>275</v>
      </c>
      <c r="B3658" s="63" t="s">
        <v>746</v>
      </c>
      <c r="E3658" s="9" t="s">
        <v>279</v>
      </c>
      <c r="F3658" s="9" t="s">
        <v>279</v>
      </c>
      <c r="G3658" s="9" t="s">
        <v>279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567">
        <v>321.00000000000364</v>
      </c>
      <c r="N3658" s="67">
        <f>SUM(E3658:L3658)</f>
        <v>1087.700000000008</v>
      </c>
      <c r="T3658" s="568"/>
      <c r="U3658" s="565"/>
      <c r="V3658" s="346"/>
      <c r="W3658" s="566"/>
      <c r="X3658" s="565"/>
      <c r="Z3658" s="580"/>
    </row>
    <row r="3659" spans="1:26" ht="15">
      <c r="A3659" s="28" t="s">
        <v>276</v>
      </c>
      <c r="B3659" s="63" t="s">
        <v>779</v>
      </c>
      <c r="E3659" s="9" t="s">
        <v>279</v>
      </c>
      <c r="F3659" s="9" t="s">
        <v>279</v>
      </c>
      <c r="G3659" s="9" t="s">
        <v>279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567">
        <v>273.90000000000509</v>
      </c>
      <c r="N3659" s="67">
        <f>SUM(E3659:L3659)</f>
        <v>1084.8000000000175</v>
      </c>
      <c r="P3659" t="s">
        <v>285</v>
      </c>
      <c r="T3659" s="565"/>
      <c r="U3659" s="565"/>
      <c r="V3659" s="345"/>
      <c r="W3659" s="566"/>
      <c r="X3659" s="565"/>
      <c r="Z3659" s="580"/>
    </row>
    <row r="3660" spans="1:26" ht="15">
      <c r="A3660" s="28" t="s">
        <v>277</v>
      </c>
      <c r="B3660" s="63" t="s">
        <v>738</v>
      </c>
      <c r="E3660" s="9" t="s">
        <v>279</v>
      </c>
      <c r="F3660" s="9" t="s">
        <v>279</v>
      </c>
      <c r="G3660" s="9" t="s">
        <v>279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567">
        <v>301.79999999999563</v>
      </c>
      <c r="N3660" s="67">
        <f>SUM(E3660:L3660)</f>
        <v>1058.2999999999938</v>
      </c>
      <c r="T3660" s="568"/>
      <c r="U3660" s="565"/>
      <c r="V3660" s="345"/>
      <c r="W3660" s="566"/>
      <c r="X3660" s="565"/>
      <c r="Z3660" s="580"/>
    </row>
    <row r="3661" spans="1:26" ht="15">
      <c r="A3661" s="28" t="s">
        <v>278</v>
      </c>
      <c r="B3661" s="63" t="s">
        <v>763</v>
      </c>
      <c r="E3661" s="9" t="s">
        <v>279</v>
      </c>
      <c r="F3661" s="9" t="s">
        <v>279</v>
      </c>
      <c r="G3661" s="9" t="s">
        <v>279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567">
        <v>232.19999999999709</v>
      </c>
      <c r="N3661" s="67">
        <f>SUM(E3661:L3661)</f>
        <v>1039.5500000000065</v>
      </c>
      <c r="T3661" s="565"/>
      <c r="U3661" s="565"/>
      <c r="V3661" s="358"/>
      <c r="W3661" s="566"/>
      <c r="X3661" s="565"/>
      <c r="Z3661" s="580"/>
    </row>
    <row r="3662" spans="1:26" ht="15">
      <c r="A3662" s="28" t="s">
        <v>735</v>
      </c>
      <c r="B3662" s="63" t="s">
        <v>748</v>
      </c>
      <c r="E3662" s="9" t="s">
        <v>279</v>
      </c>
      <c r="F3662" s="9" t="s">
        <v>279</v>
      </c>
      <c r="G3662" s="9" t="s">
        <v>279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567">
        <v>259.50000000000728</v>
      </c>
      <c r="N3662" s="67">
        <f>SUM(E3662:L3662)</f>
        <v>1032.2000000000044</v>
      </c>
      <c r="P3662" t="s">
        <v>282</v>
      </c>
      <c r="S3662" s="21" t="s">
        <v>1805</v>
      </c>
      <c r="T3662" s="568"/>
      <c r="U3662" s="565"/>
      <c r="V3662" s="346"/>
      <c r="W3662" s="566"/>
      <c r="X3662" s="565"/>
      <c r="Z3662" s="580"/>
    </row>
    <row r="3663" spans="1:26" ht="15">
      <c r="A3663" s="28" t="s">
        <v>736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279</v>
      </c>
      <c r="K3663" s="9" t="s">
        <v>279</v>
      </c>
      <c r="L3663" s="9" t="s">
        <v>279</v>
      </c>
      <c r="N3663" s="67">
        <f>SUM(E3663:L3663)</f>
        <v>1025.4000000000037</v>
      </c>
      <c r="T3663" s="568"/>
      <c r="U3663" s="565"/>
      <c r="V3663" s="345"/>
      <c r="W3663" s="566"/>
      <c r="X3663" s="565"/>
      <c r="Z3663" s="580"/>
    </row>
    <row r="3664" spans="1:26" ht="15">
      <c r="A3664" s="28" t="s">
        <v>737</v>
      </c>
      <c r="B3664" s="229" t="s">
        <v>1643</v>
      </c>
      <c r="C3664" s="3"/>
      <c r="D3664" s="3"/>
      <c r="E3664" s="9" t="s">
        <v>279</v>
      </c>
      <c r="F3664" s="9" t="s">
        <v>279</v>
      </c>
      <c r="G3664" s="9" t="s">
        <v>279</v>
      </c>
      <c r="H3664" s="9" t="s">
        <v>279</v>
      </c>
      <c r="I3664" s="9">
        <v>0</v>
      </c>
      <c r="J3664" s="9">
        <v>221.49999999999818</v>
      </c>
      <c r="K3664" s="217">
        <v>478.5</v>
      </c>
      <c r="L3664" s="567">
        <v>324.79999999999563</v>
      </c>
      <c r="N3664" s="67">
        <f>SUM(E3664:L3664)</f>
        <v>1024.7999999999938</v>
      </c>
      <c r="P3664" t="s">
        <v>284</v>
      </c>
      <c r="T3664" s="565"/>
      <c r="U3664" s="565"/>
      <c r="V3664" s="345"/>
      <c r="W3664" s="566"/>
      <c r="X3664" s="565"/>
      <c r="Z3664" s="580"/>
    </row>
    <row r="3665" spans="1:26" ht="15">
      <c r="A3665" s="28" t="s">
        <v>739</v>
      </c>
      <c r="B3665" s="63" t="s">
        <v>755</v>
      </c>
      <c r="E3665" s="9" t="s">
        <v>279</v>
      </c>
      <c r="F3665" s="9" t="s">
        <v>279</v>
      </c>
      <c r="G3665" s="9" t="s">
        <v>279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567">
        <v>254.69999999999891</v>
      </c>
      <c r="N3665" s="67">
        <f>SUM(E3665:L3665)</f>
        <v>1009.25</v>
      </c>
      <c r="T3665" s="565"/>
      <c r="U3665" s="565"/>
      <c r="V3665" s="345"/>
      <c r="W3665" s="566"/>
      <c r="X3665" s="565"/>
      <c r="Z3665" s="580"/>
    </row>
    <row r="3666" spans="1:26" ht="15">
      <c r="A3666" s="28" t="s">
        <v>745</v>
      </c>
      <c r="B3666" s="63" t="s">
        <v>757</v>
      </c>
      <c r="E3666" s="9" t="s">
        <v>279</v>
      </c>
      <c r="F3666" s="9" t="s">
        <v>279</v>
      </c>
      <c r="G3666" s="9" t="s">
        <v>279</v>
      </c>
      <c r="H3666" s="9">
        <v>226</v>
      </c>
      <c r="I3666" s="9">
        <v>0</v>
      </c>
      <c r="J3666" s="9">
        <v>100.5</v>
      </c>
      <c r="K3666" s="9">
        <v>373</v>
      </c>
      <c r="L3666" s="567">
        <v>264.50000000000728</v>
      </c>
      <c r="N3666" s="67">
        <f>SUM(E3666:L3666)</f>
        <v>964.00000000000728</v>
      </c>
      <c r="T3666" s="565"/>
      <c r="U3666" s="565"/>
      <c r="V3666" s="358"/>
      <c r="W3666" s="566"/>
      <c r="X3666" s="565"/>
      <c r="Z3666" s="580"/>
    </row>
    <row r="3667" spans="1:26" ht="15">
      <c r="A3667" s="28" t="s">
        <v>747</v>
      </c>
      <c r="B3667" s="63" t="s">
        <v>749</v>
      </c>
      <c r="E3667" s="9" t="s">
        <v>279</v>
      </c>
      <c r="F3667" s="9" t="s">
        <v>279</v>
      </c>
      <c r="G3667" s="9" t="s">
        <v>279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567">
        <v>335.30000000000291</v>
      </c>
      <c r="N3667" s="67">
        <f>SUM(E3667:L3667)</f>
        <v>960.80000000000655</v>
      </c>
      <c r="T3667" s="565"/>
      <c r="U3667" s="565"/>
      <c r="V3667" s="358"/>
      <c r="W3667" s="566"/>
      <c r="X3667" s="565"/>
      <c r="Z3667" s="580"/>
    </row>
    <row r="3668" spans="1:26" ht="15">
      <c r="A3668" s="28" t="s">
        <v>750</v>
      </c>
      <c r="B3668" s="28" t="s">
        <v>734</v>
      </c>
      <c r="E3668" s="9" t="s">
        <v>279</v>
      </c>
      <c r="F3668" s="9" t="s">
        <v>279</v>
      </c>
      <c r="G3668" s="9" t="s">
        <v>279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567">
        <v>322.10000000000582</v>
      </c>
      <c r="N3668" s="67">
        <f>SUM(E3668:L3668)</f>
        <v>955.20000000001164</v>
      </c>
      <c r="T3668" s="565"/>
      <c r="U3668" s="565"/>
      <c r="V3668" s="358"/>
      <c r="W3668" s="566"/>
      <c r="X3668" s="565"/>
      <c r="Z3668" s="580"/>
    </row>
    <row r="3669" spans="1:26" ht="15">
      <c r="A3669" s="28" t="s">
        <v>751</v>
      </c>
      <c r="B3669" s="277" t="s">
        <v>2016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9">
        <v>148.20000000000073</v>
      </c>
      <c r="K3669" s="217">
        <v>456.59999999998763</v>
      </c>
      <c r="L3669" s="567">
        <v>317.80000000000655</v>
      </c>
      <c r="N3669" s="67">
        <f>SUM(E3669:L3669)</f>
        <v>922.59999999999491</v>
      </c>
      <c r="P3669" t="s">
        <v>293</v>
      </c>
      <c r="T3669" s="225"/>
      <c r="U3669" s="565"/>
      <c r="V3669" s="345"/>
      <c r="W3669" s="566"/>
      <c r="X3669" s="565"/>
      <c r="Z3669" s="580"/>
    </row>
    <row r="3670" spans="1:26" ht="15">
      <c r="A3670" s="28" t="s">
        <v>754</v>
      </c>
      <c r="B3670" s="277" t="s">
        <v>2009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217">
        <v>319.59999999999127</v>
      </c>
      <c r="K3670" s="9">
        <v>398.79999999999563</v>
      </c>
      <c r="L3670" s="567">
        <v>204.00000000000728</v>
      </c>
      <c r="N3670" s="67">
        <f>SUM(E3670:L3670)</f>
        <v>922.39999999999418</v>
      </c>
      <c r="P3670" t="s">
        <v>284</v>
      </c>
      <c r="T3670" s="565"/>
      <c r="U3670" s="565"/>
      <c r="V3670" s="358"/>
      <c r="W3670" s="566"/>
      <c r="X3670" s="565"/>
      <c r="Z3670" s="580"/>
    </row>
    <row r="3671" spans="1:26" ht="15">
      <c r="A3671" s="28" t="s">
        <v>756</v>
      </c>
      <c r="B3671" s="63" t="s">
        <v>796</v>
      </c>
      <c r="E3671" s="9" t="s">
        <v>279</v>
      </c>
      <c r="F3671" s="9" t="s">
        <v>279</v>
      </c>
      <c r="G3671" s="9" t="s">
        <v>279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567">
        <v>312.89999999999782</v>
      </c>
      <c r="N3671" s="67">
        <f>SUM(E3671:L3671)</f>
        <v>915.649999999996</v>
      </c>
      <c r="P3671" t="s">
        <v>289</v>
      </c>
      <c r="T3671" s="568"/>
      <c r="U3671" s="565"/>
      <c r="V3671" s="345"/>
      <c r="W3671" s="566"/>
      <c r="X3671" s="565"/>
      <c r="Z3671" s="580"/>
    </row>
    <row r="3672" spans="1:26" ht="15">
      <c r="A3672" s="28" t="s">
        <v>761</v>
      </c>
      <c r="B3672" s="63" t="s">
        <v>156</v>
      </c>
      <c r="E3672" s="9" t="s">
        <v>279</v>
      </c>
      <c r="F3672" s="9" t="s">
        <v>279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279</v>
      </c>
      <c r="N3672" s="67">
        <f>SUM(E3672:L3672)</f>
        <v>894.94999999999379</v>
      </c>
      <c r="P3672" t="s">
        <v>298</v>
      </c>
      <c r="T3672" s="568"/>
      <c r="U3672" s="565"/>
      <c r="V3672" s="345"/>
      <c r="W3672" s="566"/>
      <c r="X3672" s="565"/>
      <c r="Z3672" s="580"/>
    </row>
    <row r="3673" spans="1:26" ht="15">
      <c r="A3673" s="28" t="s">
        <v>765</v>
      </c>
      <c r="B3673" s="63" t="s">
        <v>790</v>
      </c>
      <c r="E3673" s="9" t="s">
        <v>279</v>
      </c>
      <c r="F3673" s="9" t="s">
        <v>279</v>
      </c>
      <c r="G3673" s="9" t="s">
        <v>279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567">
        <v>328.79999999999927</v>
      </c>
      <c r="N3673" s="67">
        <f>SUM(E3673:L3673)</f>
        <v>885.89999999997963</v>
      </c>
      <c r="T3673" s="565"/>
      <c r="U3673" s="565"/>
      <c r="V3673" s="345"/>
      <c r="W3673" s="566"/>
      <c r="X3673" s="565"/>
      <c r="Z3673" s="580"/>
    </row>
    <row r="3674" spans="1:26" ht="15">
      <c r="A3674" s="28" t="s">
        <v>766</v>
      </c>
      <c r="B3674" s="63" t="s">
        <v>178</v>
      </c>
      <c r="E3674" s="217">
        <v>436.65</v>
      </c>
      <c r="F3674" s="217">
        <v>446.9</v>
      </c>
      <c r="G3674" s="9" t="s">
        <v>279</v>
      </c>
      <c r="H3674" s="9" t="s">
        <v>279</v>
      </c>
      <c r="I3674" s="9">
        <v>0</v>
      </c>
      <c r="J3674" s="9" t="s">
        <v>279</v>
      </c>
      <c r="K3674" s="9" t="s">
        <v>279</v>
      </c>
      <c r="L3674" s="9" t="s">
        <v>279</v>
      </c>
      <c r="N3674" s="67">
        <f>SUM(E3674:L3674)</f>
        <v>883.55</v>
      </c>
      <c r="P3674" t="s">
        <v>312</v>
      </c>
      <c r="T3674" s="565"/>
      <c r="U3674" s="565"/>
      <c r="V3674" s="345"/>
      <c r="W3674" s="566"/>
      <c r="X3674" s="565"/>
      <c r="Z3674" s="580"/>
    </row>
    <row r="3675" spans="1:26" ht="15">
      <c r="A3675" s="28" t="s">
        <v>767</v>
      </c>
      <c r="B3675" s="277" t="s">
        <v>2008</v>
      </c>
      <c r="C3675" s="3"/>
      <c r="D3675" s="3"/>
      <c r="E3675" s="9" t="s">
        <v>279</v>
      </c>
      <c r="F3675" s="9" t="s">
        <v>279</v>
      </c>
      <c r="G3675" s="9" t="s">
        <v>279</v>
      </c>
      <c r="H3675" s="9" t="s">
        <v>279</v>
      </c>
      <c r="I3675" s="9">
        <v>0</v>
      </c>
      <c r="J3675" s="9">
        <v>111.39999999999054</v>
      </c>
      <c r="K3675" s="9">
        <v>304.10000000000036</v>
      </c>
      <c r="L3675" s="584">
        <v>460.80000000001019</v>
      </c>
      <c r="N3675" s="67">
        <f>SUM(E3675:L3675)</f>
        <v>876.30000000000109</v>
      </c>
      <c r="P3675" t="s">
        <v>285</v>
      </c>
      <c r="T3675" s="565"/>
      <c r="U3675" s="565"/>
      <c r="V3675" s="345"/>
      <c r="W3675" s="566"/>
      <c r="X3675" s="565"/>
      <c r="Z3675" s="580"/>
    </row>
    <row r="3676" spans="1:26" ht="15">
      <c r="A3676" s="28" t="s">
        <v>773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279</v>
      </c>
      <c r="K3676" s="9" t="s">
        <v>279</v>
      </c>
      <c r="L3676" s="9" t="s">
        <v>279</v>
      </c>
      <c r="N3676" s="67">
        <f>SUM(E3676:L3676)</f>
        <v>872.8999999999985</v>
      </c>
      <c r="P3676" t="s">
        <v>285</v>
      </c>
      <c r="T3676" s="568"/>
      <c r="U3676" s="565"/>
      <c r="V3676" s="346"/>
      <c r="W3676" s="566"/>
      <c r="X3676" s="565"/>
      <c r="Z3676" s="580"/>
    </row>
    <row r="3677" spans="1:26" ht="15">
      <c r="A3677" s="28" t="s">
        <v>781</v>
      </c>
      <c r="B3677" s="229" t="s">
        <v>1657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217">
        <v>311.19999999999345</v>
      </c>
      <c r="K3677" s="9">
        <v>190.49999999999636</v>
      </c>
      <c r="L3677" s="567">
        <v>368</v>
      </c>
      <c r="N3677" s="67">
        <f>SUM(E3677:L3677)</f>
        <v>869.69999999998981</v>
      </c>
      <c r="P3677" t="s">
        <v>298</v>
      </c>
      <c r="T3677" s="568"/>
      <c r="U3677" s="565"/>
      <c r="V3677" s="345"/>
      <c r="W3677" s="566"/>
      <c r="X3677" s="565"/>
      <c r="Z3677" s="580"/>
    </row>
    <row r="3678" spans="1:26" ht="15">
      <c r="A3678" s="28" t="s">
        <v>785</v>
      </c>
      <c r="B3678" s="28" t="s">
        <v>728</v>
      </c>
      <c r="E3678" s="9" t="s">
        <v>279</v>
      </c>
      <c r="F3678" s="9" t="s">
        <v>279</v>
      </c>
      <c r="G3678" s="9" t="s">
        <v>279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567">
        <v>356.59999999999854</v>
      </c>
      <c r="N3678" s="67">
        <f>SUM(E3678:L3678)</f>
        <v>869.39999999999418</v>
      </c>
      <c r="T3678" s="565"/>
      <c r="U3678" s="565"/>
      <c r="V3678" s="358"/>
      <c r="W3678" s="566"/>
      <c r="X3678" s="565"/>
      <c r="Z3678" s="580"/>
    </row>
    <row r="3679" spans="1:26" ht="15">
      <c r="A3679" s="28" t="s">
        <v>786</v>
      </c>
      <c r="B3679" s="229" t="s">
        <v>1653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213">
        <v>357</v>
      </c>
      <c r="K3679" s="9">
        <v>318.799999999992</v>
      </c>
      <c r="L3679" s="567">
        <v>189.00000000000728</v>
      </c>
      <c r="N3679" s="67">
        <f>SUM(E3679:L3679)</f>
        <v>864.79999999999927</v>
      </c>
      <c r="P3679" t="s">
        <v>283</v>
      </c>
      <c r="T3679" s="568"/>
      <c r="U3679" s="565"/>
      <c r="V3679" s="345"/>
      <c r="W3679" s="566"/>
      <c r="X3679" s="565"/>
      <c r="Z3679" s="580"/>
    </row>
    <row r="3680" spans="1:26" ht="15">
      <c r="A3680" s="28" t="s">
        <v>787</v>
      </c>
      <c r="B3680" s="277" t="s">
        <v>2000</v>
      </c>
      <c r="C3680" s="3"/>
      <c r="D3680" s="3"/>
      <c r="E3680" s="9" t="s">
        <v>279</v>
      </c>
      <c r="F3680" s="9" t="s">
        <v>279</v>
      </c>
      <c r="G3680" s="9" t="s">
        <v>279</v>
      </c>
      <c r="H3680" s="9" t="s">
        <v>279</v>
      </c>
      <c r="I3680" s="9">
        <v>0</v>
      </c>
      <c r="J3680" s="9">
        <v>201.49999999999272</v>
      </c>
      <c r="K3680" s="9">
        <v>401.80000000000655</v>
      </c>
      <c r="L3680" s="567">
        <v>236.69999999998981</v>
      </c>
      <c r="N3680" s="67">
        <f>SUM(E3680:L3680)</f>
        <v>839.99999999998909</v>
      </c>
      <c r="T3680" s="225"/>
      <c r="U3680" s="565"/>
      <c r="V3680" s="345"/>
      <c r="W3680" s="566"/>
      <c r="X3680" s="565"/>
      <c r="Z3680" s="580"/>
    </row>
    <row r="3681" spans="1:26" ht="15">
      <c r="A3681" s="28" t="s">
        <v>793</v>
      </c>
      <c r="B3681" s="229" t="s">
        <v>1652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168.59999999999854</v>
      </c>
      <c r="K3681" s="9">
        <v>389.49999999999636</v>
      </c>
      <c r="L3681" s="567">
        <v>281.70000000001164</v>
      </c>
      <c r="N3681" s="67">
        <f>SUM(E3681:L3681)</f>
        <v>839.80000000000655</v>
      </c>
      <c r="T3681" s="565"/>
      <c r="U3681" s="565"/>
      <c r="V3681" s="345"/>
      <c r="W3681" s="566"/>
      <c r="X3681" s="565"/>
      <c r="Z3681" s="580"/>
    </row>
    <row r="3682" spans="1:26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567">
        <v>274.79999999999563</v>
      </c>
      <c r="N3682" s="67">
        <f>SUM(E3682:L3682)</f>
        <v>816.50000000000364</v>
      </c>
      <c r="T3682" s="565"/>
      <c r="U3682" s="565"/>
      <c r="V3682" s="358"/>
      <c r="W3682" s="566"/>
      <c r="X3682" s="565"/>
      <c r="Z3682" s="580"/>
    </row>
    <row r="3683" spans="1:26" ht="15">
      <c r="A3683" s="28" t="s">
        <v>795</v>
      </c>
      <c r="B3683" s="63" t="s">
        <v>764</v>
      </c>
      <c r="E3683" s="9" t="s">
        <v>279</v>
      </c>
      <c r="F3683" s="9" t="s">
        <v>279</v>
      </c>
      <c r="G3683" s="9" t="s">
        <v>279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567">
        <v>357.50000000000182</v>
      </c>
      <c r="N3683" s="67">
        <f>SUM(E3683:L3683)</f>
        <v>806.10000000000582</v>
      </c>
      <c r="T3683" s="565"/>
      <c r="U3683" s="565"/>
      <c r="V3683" s="358"/>
      <c r="W3683" s="566"/>
      <c r="X3683" s="565"/>
      <c r="Z3683" s="580"/>
    </row>
    <row r="3684" spans="1:26" ht="15">
      <c r="A3684" s="28" t="s">
        <v>797</v>
      </c>
      <c r="B3684" s="63" t="s">
        <v>782</v>
      </c>
      <c r="E3684" s="9" t="s">
        <v>279</v>
      </c>
      <c r="F3684" s="9" t="s">
        <v>279</v>
      </c>
      <c r="G3684" s="9" t="s">
        <v>279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567">
        <v>144.00000000000364</v>
      </c>
      <c r="N3684" s="67">
        <f>SUM(E3684:L3684)</f>
        <v>780.79999999999745</v>
      </c>
      <c r="T3684" s="565"/>
      <c r="U3684" s="565"/>
      <c r="V3684" s="345"/>
      <c r="W3684" s="566"/>
      <c r="X3684" s="565"/>
      <c r="Z3684" s="580"/>
    </row>
    <row r="3685" spans="1:26" ht="15">
      <c r="A3685" s="28" t="s">
        <v>798</v>
      </c>
      <c r="B3685" s="229" t="s">
        <v>1660</v>
      </c>
      <c r="C3685" s="3"/>
      <c r="D3685" s="3"/>
      <c r="E3685" s="9" t="s">
        <v>279</v>
      </c>
      <c r="F3685" s="9" t="s">
        <v>279</v>
      </c>
      <c r="G3685" s="9" t="s">
        <v>279</v>
      </c>
      <c r="H3685" s="9" t="s">
        <v>279</v>
      </c>
      <c r="I3685" s="9">
        <v>0</v>
      </c>
      <c r="J3685" s="9">
        <v>287.49999999998909</v>
      </c>
      <c r="K3685" s="9">
        <v>224.3999999999869</v>
      </c>
      <c r="L3685" s="567">
        <v>247.20000000000073</v>
      </c>
      <c r="N3685" s="67">
        <f>SUM(E3685:L3685)</f>
        <v>759.09999999997672</v>
      </c>
      <c r="T3685" s="568"/>
      <c r="U3685" s="565"/>
      <c r="V3685" s="345"/>
      <c r="W3685" s="566"/>
      <c r="X3685" s="565"/>
      <c r="Z3685" s="580"/>
    </row>
    <row r="3686" spans="1:26" ht="15">
      <c r="A3686" s="28" t="s">
        <v>799</v>
      </c>
      <c r="B3686" s="229" t="s">
        <v>1647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217">
        <v>306.29999999998836</v>
      </c>
      <c r="K3686" s="9">
        <v>180</v>
      </c>
      <c r="L3686" s="567">
        <v>271.20000000000437</v>
      </c>
      <c r="N3686" s="67">
        <f>SUM(E3686:L3686)</f>
        <v>757.49999999999272</v>
      </c>
      <c r="P3686" t="s">
        <v>288</v>
      </c>
      <c r="T3686" s="565"/>
      <c r="U3686" s="565"/>
      <c r="V3686" s="345"/>
      <c r="W3686" s="566"/>
      <c r="X3686" s="565"/>
      <c r="Z3686" s="580"/>
    </row>
    <row r="3687" spans="1:26" ht="15">
      <c r="A3687" s="28" t="s">
        <v>802</v>
      </c>
      <c r="B3687" s="277" t="s">
        <v>2005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9">
        <v>259.89999999999964</v>
      </c>
      <c r="K3687" s="9">
        <v>101.99999999999636</v>
      </c>
      <c r="L3687" s="567">
        <v>389.40000000000146</v>
      </c>
      <c r="N3687" s="67">
        <f>SUM(E3687:L3687)</f>
        <v>751.29999999999745</v>
      </c>
      <c r="T3687" s="225"/>
      <c r="U3687" s="565"/>
      <c r="V3687" s="345"/>
      <c r="W3687" s="566"/>
      <c r="X3687" s="565"/>
      <c r="Z3687" s="580"/>
    </row>
    <row r="3688" spans="1:26" ht="15">
      <c r="A3688" s="28" t="s">
        <v>896</v>
      </c>
      <c r="B3688" s="229" t="s">
        <v>1656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9">
        <v>266.200000000008</v>
      </c>
      <c r="K3688" s="9">
        <v>281.99999999999272</v>
      </c>
      <c r="L3688" s="567">
        <v>202.49999999999636</v>
      </c>
      <c r="N3688" s="67">
        <f>SUM(E3688:L3688)</f>
        <v>750.69999999999709</v>
      </c>
      <c r="T3688" s="225"/>
      <c r="U3688" s="565"/>
      <c r="V3688" s="346"/>
      <c r="W3688" s="566"/>
      <c r="X3688" s="565"/>
      <c r="Z3688" s="580"/>
    </row>
    <row r="3689" spans="1:26" ht="15">
      <c r="A3689" s="28" t="s">
        <v>897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279</v>
      </c>
      <c r="I3689" s="9">
        <v>0</v>
      </c>
      <c r="J3689" s="9">
        <v>41.999999999998181</v>
      </c>
      <c r="K3689" s="9" t="s">
        <v>279</v>
      </c>
      <c r="L3689" s="9" t="s">
        <v>279</v>
      </c>
      <c r="N3689" s="67">
        <f>SUM(E3689:L3689)</f>
        <v>742.69999999999823</v>
      </c>
      <c r="P3689" t="s">
        <v>288</v>
      </c>
      <c r="T3689" s="565"/>
      <c r="U3689" s="565"/>
      <c r="V3689" s="358"/>
      <c r="W3689" s="566"/>
      <c r="X3689" s="565"/>
      <c r="Z3689" s="580"/>
    </row>
    <row r="3690" spans="1:26" ht="15">
      <c r="A3690" s="28" t="s">
        <v>898</v>
      </c>
      <c r="B3690" s="277" t="s">
        <v>2155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 t="s">
        <v>279</v>
      </c>
      <c r="K3690" s="9">
        <v>378.50000000000364</v>
      </c>
      <c r="L3690" s="567">
        <v>360.49999999999636</v>
      </c>
      <c r="N3690" s="67">
        <f>SUM(E3690:L3690)</f>
        <v>739</v>
      </c>
      <c r="T3690" s="565"/>
      <c r="U3690" s="565"/>
      <c r="V3690" s="345"/>
      <c r="W3690" s="566"/>
      <c r="X3690" s="565"/>
      <c r="Z3690" s="580"/>
    </row>
    <row r="3691" spans="1:26" ht="15">
      <c r="A3691" s="28" t="s">
        <v>899</v>
      </c>
      <c r="B3691" s="277" t="s">
        <v>2028</v>
      </c>
      <c r="C3691" s="3"/>
      <c r="D3691" s="3"/>
      <c r="E3691" s="9" t="s">
        <v>279</v>
      </c>
      <c r="F3691" s="9" t="s">
        <v>279</v>
      </c>
      <c r="G3691" s="9" t="s">
        <v>279</v>
      </c>
      <c r="H3691" s="9" t="s">
        <v>279</v>
      </c>
      <c r="I3691" s="9">
        <v>0</v>
      </c>
      <c r="J3691" s="9" t="s">
        <v>279</v>
      </c>
      <c r="K3691" s="217">
        <v>448.99999999999818</v>
      </c>
      <c r="L3691" s="567">
        <v>285.30000000000655</v>
      </c>
      <c r="N3691" s="67">
        <f>SUM(E3691:L3691)</f>
        <v>734.30000000000473</v>
      </c>
      <c r="P3691" t="s">
        <v>289</v>
      </c>
      <c r="T3691" s="568"/>
      <c r="U3691" s="565"/>
      <c r="V3691" s="346"/>
      <c r="W3691" s="566"/>
      <c r="X3691" s="565"/>
      <c r="Z3691" s="580"/>
    </row>
    <row r="3692" spans="1:26" ht="15">
      <c r="A3692" s="28" t="s">
        <v>900</v>
      </c>
      <c r="B3692" s="229" t="s">
        <v>1644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>
        <v>105.00000000000182</v>
      </c>
      <c r="K3692" s="9">
        <v>424.60000000000036</v>
      </c>
      <c r="L3692" s="567">
        <v>202.20000000000437</v>
      </c>
      <c r="N3692" s="67">
        <f>SUM(E3692:L3692)</f>
        <v>731.80000000000655</v>
      </c>
      <c r="T3692" s="565"/>
      <c r="U3692" s="565"/>
      <c r="V3692" s="346"/>
      <c r="W3692" s="566"/>
      <c r="X3692" s="565"/>
      <c r="Z3692" s="580"/>
    </row>
    <row r="3693" spans="1:26" ht="15">
      <c r="A3693" s="28" t="s">
        <v>901</v>
      </c>
      <c r="B3693" s="277" t="s">
        <v>2051</v>
      </c>
      <c r="C3693" s="3"/>
      <c r="D3693" s="3"/>
      <c r="E3693" s="9" t="s">
        <v>279</v>
      </c>
      <c r="F3693" s="9" t="s">
        <v>279</v>
      </c>
      <c r="G3693" s="9" t="s">
        <v>279</v>
      </c>
      <c r="H3693" s="9" t="s">
        <v>279</v>
      </c>
      <c r="I3693" s="9">
        <v>0</v>
      </c>
      <c r="J3693" s="9" t="s">
        <v>279</v>
      </c>
      <c r="K3693" s="9">
        <v>240.00000000000364</v>
      </c>
      <c r="L3693" s="584">
        <v>466.99999999999636</v>
      </c>
      <c r="N3693" s="67">
        <f>SUM(E3693:L3693)</f>
        <v>707</v>
      </c>
      <c r="P3693" t="s">
        <v>284</v>
      </c>
      <c r="T3693" s="568"/>
      <c r="U3693" s="565"/>
      <c r="V3693" s="345"/>
      <c r="W3693" s="566"/>
      <c r="X3693" s="565"/>
      <c r="Z3693" s="580"/>
    </row>
    <row r="3694" spans="1:26" ht="15">
      <c r="A3694" s="28" t="s">
        <v>902</v>
      </c>
      <c r="B3694" s="229" t="s">
        <v>1655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163.49999999999636</v>
      </c>
      <c r="K3694" s="9">
        <v>313.00000000000364</v>
      </c>
      <c r="L3694" s="567">
        <v>212.99999999999272</v>
      </c>
      <c r="N3694" s="67">
        <f>SUM(E3694:L3694)</f>
        <v>689.49999999999272</v>
      </c>
      <c r="T3694" s="565"/>
      <c r="U3694" s="565"/>
      <c r="V3694" s="358"/>
      <c r="W3694" s="566"/>
      <c r="X3694" s="565"/>
      <c r="Z3694" s="580"/>
    </row>
    <row r="3695" spans="1:26" ht="15">
      <c r="A3695" s="28" t="s">
        <v>903</v>
      </c>
      <c r="B3695" s="277" t="s">
        <v>2050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347.09999999999854</v>
      </c>
      <c r="L3695" s="567">
        <v>341.5</v>
      </c>
      <c r="N3695" s="67">
        <f>SUM(E3695:L3695)</f>
        <v>688.59999999999854</v>
      </c>
      <c r="T3695" s="565"/>
      <c r="U3695" s="565"/>
      <c r="V3695" s="346"/>
      <c r="W3695" s="566"/>
      <c r="X3695" s="565"/>
      <c r="Z3695" s="580"/>
    </row>
    <row r="3696" spans="1:26" ht="15">
      <c r="A3696" s="28" t="s">
        <v>904</v>
      </c>
      <c r="B3696" s="63" t="s">
        <v>771</v>
      </c>
      <c r="E3696" s="9" t="s">
        <v>279</v>
      </c>
      <c r="F3696" s="9" t="s">
        <v>279</v>
      </c>
      <c r="G3696" s="9" t="s">
        <v>279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567">
        <v>226.80000000000291</v>
      </c>
      <c r="N3696" s="67">
        <f>SUM(E3696:L3696)</f>
        <v>687.90000000000509</v>
      </c>
      <c r="T3696" s="565"/>
      <c r="U3696" s="565"/>
      <c r="V3696" s="345"/>
      <c r="W3696" s="566"/>
      <c r="X3696" s="565"/>
      <c r="Z3696" s="580"/>
    </row>
    <row r="3697" spans="1:26" ht="15">
      <c r="A3697" s="28" t="s">
        <v>905</v>
      </c>
      <c r="B3697" s="229" t="s">
        <v>1659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217">
        <v>313.90000000000146</v>
      </c>
      <c r="K3697" s="9">
        <v>180</v>
      </c>
      <c r="L3697" s="567">
        <v>190.50000000000728</v>
      </c>
      <c r="N3697" s="67">
        <f>SUM(E3697:L3697)</f>
        <v>684.40000000000873</v>
      </c>
      <c r="P3697" t="s">
        <v>285</v>
      </c>
      <c r="T3697" s="565"/>
      <c r="U3697" s="565"/>
      <c r="V3697" s="345"/>
      <c r="W3697" s="566"/>
      <c r="X3697" s="565"/>
      <c r="Z3697" s="580"/>
    </row>
    <row r="3698" spans="1:26" ht="15">
      <c r="A3698" s="28" t="s">
        <v>906</v>
      </c>
      <c r="B3698" s="277" t="s">
        <v>2023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427.30000000000655</v>
      </c>
      <c r="L3698" s="567">
        <v>257.09999999999491</v>
      </c>
      <c r="N3698" s="67">
        <f>SUM(E3698:L3698)</f>
        <v>684.40000000000146</v>
      </c>
      <c r="T3698" s="225"/>
      <c r="U3698" s="565"/>
      <c r="V3698" s="345"/>
      <c r="W3698" s="566"/>
      <c r="X3698" s="565"/>
      <c r="Z3698" s="580"/>
    </row>
    <row r="3699" spans="1:26" ht="15">
      <c r="A3699" s="28" t="s">
        <v>907</v>
      </c>
      <c r="B3699" s="277" t="s">
        <v>2006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172.89999999999782</v>
      </c>
      <c r="K3699" s="9">
        <v>250.50000000000728</v>
      </c>
      <c r="L3699" s="567">
        <v>259.79999999999563</v>
      </c>
      <c r="N3699" s="67">
        <f>SUM(E3699:L3699)</f>
        <v>683.20000000000073</v>
      </c>
      <c r="T3699" s="565"/>
      <c r="U3699" s="565"/>
      <c r="V3699" s="358"/>
      <c r="W3699" s="566"/>
      <c r="X3699" s="565"/>
      <c r="Z3699" s="580"/>
    </row>
    <row r="3700" spans="1:26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567">
        <v>284.40000000000509</v>
      </c>
      <c r="N3700" s="67">
        <f>SUM(E3700:L3700)</f>
        <v>676.90000000001965</v>
      </c>
      <c r="T3700" s="568"/>
      <c r="U3700" s="565"/>
      <c r="V3700" s="345"/>
      <c r="W3700" s="566"/>
      <c r="X3700" s="565"/>
      <c r="Z3700" s="580"/>
    </row>
    <row r="3701" spans="1:26" ht="15">
      <c r="A3701" s="28" t="s">
        <v>909</v>
      </c>
      <c r="B3701" s="229" t="s">
        <v>1654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126.49999999999636</v>
      </c>
      <c r="K3701" s="9">
        <v>239.00000000000364</v>
      </c>
      <c r="L3701" s="567">
        <v>275.20000000000073</v>
      </c>
      <c r="N3701" s="67">
        <f>SUM(E3701:L3701)</f>
        <v>640.70000000000073</v>
      </c>
      <c r="T3701" s="568"/>
      <c r="U3701" s="565"/>
      <c r="V3701" s="345"/>
      <c r="W3701" s="566"/>
      <c r="X3701" s="565"/>
      <c r="Z3701" s="580"/>
    </row>
    <row r="3702" spans="1:26" ht="15">
      <c r="A3702" s="28" t="s">
        <v>910</v>
      </c>
      <c r="B3702" s="277" t="s">
        <v>2004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>
        <v>137.89999999999782</v>
      </c>
      <c r="K3702" s="9">
        <v>256.99999999999636</v>
      </c>
      <c r="L3702" s="567">
        <v>243.59999999999854</v>
      </c>
      <c r="N3702" s="67">
        <f>SUM(E3702:L3702)</f>
        <v>638.49999999999272</v>
      </c>
      <c r="T3702" s="565"/>
      <c r="U3702" s="565"/>
      <c r="V3702" s="345"/>
      <c r="W3702" s="566"/>
      <c r="X3702" s="565"/>
      <c r="Z3702" s="580"/>
    </row>
    <row r="3703" spans="1:26" ht="15">
      <c r="A3703" s="28" t="s">
        <v>911</v>
      </c>
      <c r="B3703" s="277" t="s">
        <v>2025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411.09999999999854</v>
      </c>
      <c r="L3703" s="567">
        <v>206.99999999999636</v>
      </c>
      <c r="N3703" s="67">
        <f>SUM(E3703:L3703)</f>
        <v>618.09999999999491</v>
      </c>
      <c r="T3703" s="565"/>
      <c r="U3703" s="565"/>
      <c r="V3703" s="345"/>
      <c r="W3703" s="566"/>
      <c r="X3703" s="565"/>
      <c r="Z3703" s="580"/>
    </row>
    <row r="3704" spans="1:26" ht="15">
      <c r="A3704" s="28" t="s">
        <v>912</v>
      </c>
      <c r="B3704" s="277" t="s">
        <v>2048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9" t="s">
        <v>279</v>
      </c>
      <c r="K3704" s="9">
        <v>244.00000000000182</v>
      </c>
      <c r="L3704" s="567">
        <v>344.59999999999854</v>
      </c>
      <c r="N3704" s="67">
        <f>SUM(E3704:L3704)</f>
        <v>588.60000000000036</v>
      </c>
      <c r="T3704" s="568"/>
      <c r="U3704" s="565"/>
      <c r="V3704" s="345"/>
      <c r="W3704" s="566"/>
      <c r="X3704" s="565"/>
      <c r="Z3704" s="580"/>
    </row>
    <row r="3705" spans="1:26" ht="15">
      <c r="A3705" s="28" t="s">
        <v>913</v>
      </c>
      <c r="B3705" s="277" t="s">
        <v>2001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92.100000000000364</v>
      </c>
      <c r="K3705" s="9">
        <v>209.79999999999927</v>
      </c>
      <c r="L3705" s="567">
        <v>278.69999999999891</v>
      </c>
      <c r="N3705" s="67">
        <f>SUM(E3705:L3705)</f>
        <v>580.59999999999854</v>
      </c>
      <c r="T3705" s="568"/>
      <c r="U3705" s="565"/>
      <c r="V3705" s="345"/>
      <c r="W3705" s="566"/>
      <c r="X3705" s="565"/>
      <c r="Z3705" s="580"/>
    </row>
    <row r="3706" spans="1:26" ht="15">
      <c r="A3706" s="28" t="s">
        <v>914</v>
      </c>
      <c r="B3706" s="63" t="s">
        <v>3365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 t="s">
        <v>279</v>
      </c>
      <c r="K3706" s="9" t="s">
        <v>279</v>
      </c>
      <c r="L3706" s="581">
        <v>566.50000000000364</v>
      </c>
      <c r="M3706" s="67"/>
      <c r="N3706" s="67">
        <f>SUM(E3706:L3706)</f>
        <v>566.50000000000364</v>
      </c>
      <c r="P3706" t="s">
        <v>282</v>
      </c>
      <c r="S3706" s="21" t="s">
        <v>1805</v>
      </c>
      <c r="T3706" s="565"/>
      <c r="U3706" s="565"/>
      <c r="V3706" s="358"/>
      <c r="W3706" s="566"/>
      <c r="X3706" s="565"/>
      <c r="Z3706" s="580"/>
    </row>
    <row r="3707" spans="1:26" ht="15">
      <c r="A3707" s="28" t="s">
        <v>915</v>
      </c>
      <c r="B3707" s="277" t="s">
        <v>4493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291.80000000000655</v>
      </c>
      <c r="L3707" s="567">
        <v>240.59999999999127</v>
      </c>
      <c r="N3707" s="67">
        <f>SUM(E3707:L3707)</f>
        <v>532.39999999999782</v>
      </c>
      <c r="T3707" s="565"/>
      <c r="U3707" s="565"/>
      <c r="V3707" s="345"/>
      <c r="W3707" s="566"/>
      <c r="X3707" s="565"/>
      <c r="Z3707" s="580"/>
    </row>
    <row r="3708" spans="1:26" ht="15">
      <c r="A3708" s="28" t="s">
        <v>916</v>
      </c>
      <c r="B3708" s="277" t="s">
        <v>2021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567">
        <v>211.80000000000291</v>
      </c>
      <c r="N3708" s="67">
        <f>SUM(E3708:L3708)</f>
        <v>531.80000000001019</v>
      </c>
      <c r="T3708" s="565"/>
      <c r="U3708" s="565"/>
      <c r="V3708" s="358"/>
      <c r="W3708" s="566"/>
      <c r="X3708" s="565"/>
      <c r="Z3708" s="580"/>
    </row>
    <row r="3709" spans="1:26" ht="15">
      <c r="A3709" s="28" t="s">
        <v>917</v>
      </c>
      <c r="B3709" s="63" t="s">
        <v>158</v>
      </c>
      <c r="E3709" s="9" t="s">
        <v>279</v>
      </c>
      <c r="F3709" s="9" t="s">
        <v>279</v>
      </c>
      <c r="G3709" s="9">
        <v>242.9</v>
      </c>
      <c r="H3709" s="9">
        <v>279.80000000000109</v>
      </c>
      <c r="I3709" s="9">
        <v>0</v>
      </c>
      <c r="J3709" s="9" t="s">
        <v>279</v>
      </c>
      <c r="K3709" s="9" t="s">
        <v>279</v>
      </c>
      <c r="L3709" s="9" t="s">
        <v>279</v>
      </c>
      <c r="N3709" s="67">
        <f>SUM(E3709:L3709)</f>
        <v>522.70000000000107</v>
      </c>
      <c r="T3709" s="568"/>
      <c r="U3709" s="565"/>
      <c r="V3709" s="345"/>
      <c r="W3709" s="566"/>
      <c r="X3709" s="565"/>
      <c r="Z3709" s="580"/>
    </row>
    <row r="3710" spans="1:26" ht="15">
      <c r="A3710" s="28" t="s">
        <v>918</v>
      </c>
      <c r="B3710" s="63" t="s">
        <v>3375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 t="s">
        <v>279</v>
      </c>
      <c r="K3710" s="9" t="s">
        <v>279</v>
      </c>
      <c r="L3710" s="583">
        <v>469.79999999999927</v>
      </c>
      <c r="M3710" s="67"/>
      <c r="N3710" s="67">
        <f>SUM(E3710:L3710)</f>
        <v>469.79999999999927</v>
      </c>
      <c r="P3710" t="s">
        <v>283</v>
      </c>
      <c r="T3710" s="565"/>
      <c r="U3710" s="565"/>
      <c r="V3710" s="358"/>
      <c r="W3710" s="566"/>
      <c r="X3710" s="565"/>
      <c r="Z3710" s="580"/>
    </row>
    <row r="3711" spans="1:26" ht="15">
      <c r="A3711" s="28" t="s">
        <v>919</v>
      </c>
      <c r="B3711" s="229" t="s">
        <v>1661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>
        <v>160.99999999999636</v>
      </c>
      <c r="K3711" s="9">
        <v>283.40000000000146</v>
      </c>
      <c r="L3711" s="9" t="s">
        <v>279</v>
      </c>
      <c r="N3711" s="67">
        <f>SUM(E3711:L3711)</f>
        <v>444.39999999999782</v>
      </c>
      <c r="T3711" s="568"/>
      <c r="U3711" s="565"/>
      <c r="V3711" s="346"/>
      <c r="W3711" s="566"/>
      <c r="X3711" s="565"/>
      <c r="Z3711" s="580"/>
    </row>
    <row r="3712" spans="1:26" ht="15">
      <c r="A3712" s="28" t="s">
        <v>920</v>
      </c>
      <c r="B3712" s="63" t="s">
        <v>3363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 t="s">
        <v>279</v>
      </c>
      <c r="L3712" s="584">
        <v>418.20000000000073</v>
      </c>
      <c r="M3712" s="67"/>
      <c r="N3712" s="67">
        <f>SUM(E3712:L3712)</f>
        <v>418.20000000000073</v>
      </c>
      <c r="P3712" t="s">
        <v>298</v>
      </c>
      <c r="T3712" s="565"/>
      <c r="U3712" s="565"/>
      <c r="V3712" s="345"/>
      <c r="W3712" s="566"/>
      <c r="X3712" s="565"/>
      <c r="Z3712" s="580"/>
    </row>
    <row r="3713" spans="1:26" ht="15">
      <c r="A3713" s="28" t="s">
        <v>921</v>
      </c>
      <c r="B3713" s="63" t="s">
        <v>3374</v>
      </c>
      <c r="C3713" s="3"/>
      <c r="D3713" s="3"/>
      <c r="E3713" s="9" t="s">
        <v>279</v>
      </c>
      <c r="F3713" s="9" t="s">
        <v>279</v>
      </c>
      <c r="G3713" s="9" t="s">
        <v>279</v>
      </c>
      <c r="H3713" s="9" t="s">
        <v>279</v>
      </c>
      <c r="I3713" s="9">
        <v>0</v>
      </c>
      <c r="J3713" s="9" t="s">
        <v>279</v>
      </c>
      <c r="K3713" s="9" t="s">
        <v>279</v>
      </c>
      <c r="L3713" s="584">
        <v>415.20000000000073</v>
      </c>
      <c r="M3713" s="67"/>
      <c r="N3713" s="67">
        <f>SUM(E3713:L3713)</f>
        <v>415.20000000000073</v>
      </c>
      <c r="P3713" t="s">
        <v>293</v>
      </c>
      <c r="T3713" s="565"/>
      <c r="U3713" s="565"/>
      <c r="V3713" s="358"/>
      <c r="W3713" s="566"/>
      <c r="X3713" s="565"/>
      <c r="Z3713" s="580"/>
    </row>
    <row r="3714" spans="1:26" ht="15">
      <c r="A3714" s="28" t="s">
        <v>922</v>
      </c>
      <c r="B3714" s="63" t="s">
        <v>3381</v>
      </c>
      <c r="C3714" s="3"/>
      <c r="D3714" s="3"/>
      <c r="E3714" s="9" t="s">
        <v>279</v>
      </c>
      <c r="F3714" s="9" t="s">
        <v>279</v>
      </c>
      <c r="G3714" s="9" t="s">
        <v>279</v>
      </c>
      <c r="H3714" s="9" t="s">
        <v>279</v>
      </c>
      <c r="I3714" s="9">
        <v>0</v>
      </c>
      <c r="J3714" s="9" t="s">
        <v>279</v>
      </c>
      <c r="K3714" s="9" t="s">
        <v>279</v>
      </c>
      <c r="L3714" s="584">
        <v>412</v>
      </c>
      <c r="M3714" s="67"/>
      <c r="N3714" s="67">
        <f>SUM(E3714:L3714)</f>
        <v>412</v>
      </c>
      <c r="P3714" t="s">
        <v>288</v>
      </c>
      <c r="T3714" s="565"/>
      <c r="U3714" s="565"/>
      <c r="V3714" s="345"/>
      <c r="W3714" s="566"/>
      <c r="X3714" s="565"/>
      <c r="Z3714" s="580"/>
    </row>
    <row r="3715" spans="1:26" ht="15">
      <c r="A3715" s="28" t="s">
        <v>923</v>
      </c>
      <c r="B3715" s="63" t="s">
        <v>180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 t="s">
        <v>279</v>
      </c>
      <c r="L3715" s="584">
        <v>403</v>
      </c>
      <c r="M3715" s="67"/>
      <c r="N3715" s="67">
        <f>SUM(E3715:L3715)</f>
        <v>403</v>
      </c>
      <c r="P3715" t="s">
        <v>289</v>
      </c>
      <c r="T3715" s="565"/>
      <c r="U3715" s="565"/>
      <c r="V3715" s="346"/>
      <c r="W3715" s="566"/>
      <c r="X3715" s="565"/>
      <c r="Z3715" s="580"/>
    </row>
    <row r="3716" spans="1:26" ht="15">
      <c r="A3716" s="28" t="s">
        <v>924</v>
      </c>
      <c r="B3716" s="63" t="s">
        <v>3394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 t="s">
        <v>279</v>
      </c>
      <c r="L3716" s="584">
        <v>390</v>
      </c>
      <c r="M3716" s="67"/>
      <c r="N3716" s="67">
        <f>SUM(E3716:L3716)</f>
        <v>390</v>
      </c>
      <c r="P3716" t="s">
        <v>289</v>
      </c>
      <c r="T3716" s="565"/>
      <c r="U3716" s="565"/>
      <c r="V3716" s="345"/>
      <c r="W3716" s="566"/>
      <c r="X3716" s="565"/>
      <c r="Z3716" s="580"/>
    </row>
    <row r="3717" spans="1:26" ht="15">
      <c r="A3717" s="28" t="s">
        <v>925</v>
      </c>
      <c r="B3717" s="277" t="s">
        <v>2007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>
        <v>170.00000000000364</v>
      </c>
      <c r="K3717" s="9">
        <v>215.99999999999272</v>
      </c>
      <c r="L3717" s="9" t="s">
        <v>279</v>
      </c>
      <c r="N3717" s="67">
        <f>SUM(E3717:L3717)</f>
        <v>385.99999999999636</v>
      </c>
      <c r="T3717" s="569"/>
      <c r="U3717" s="565"/>
      <c r="V3717" s="345"/>
      <c r="W3717" s="566"/>
      <c r="X3717" s="565"/>
      <c r="Z3717" s="580"/>
    </row>
    <row r="3718" spans="1:26" ht="15">
      <c r="A3718" s="28" t="s">
        <v>926</v>
      </c>
      <c r="B3718" s="63" t="s">
        <v>3373</v>
      </c>
      <c r="C3718" s="3"/>
      <c r="D3718" s="3"/>
      <c r="E3718" s="9" t="s">
        <v>279</v>
      </c>
      <c r="F3718" s="9" t="s">
        <v>279</v>
      </c>
      <c r="G3718" s="9" t="s">
        <v>279</v>
      </c>
      <c r="H3718" s="9" t="s">
        <v>279</v>
      </c>
      <c r="I3718" s="9">
        <v>0</v>
      </c>
      <c r="J3718" s="9" t="s">
        <v>279</v>
      </c>
      <c r="K3718" s="9" t="s">
        <v>279</v>
      </c>
      <c r="L3718" s="567">
        <v>380.10000000000218</v>
      </c>
      <c r="M3718" s="67"/>
      <c r="N3718" s="67">
        <f>SUM(E3718:L3718)</f>
        <v>380.10000000000218</v>
      </c>
      <c r="T3718" s="568"/>
      <c r="U3718" s="565"/>
      <c r="V3718" s="345"/>
      <c r="W3718" s="566"/>
      <c r="X3718" s="565"/>
      <c r="Z3718" s="580"/>
    </row>
    <row r="3719" spans="1:26" ht="15">
      <c r="A3719" s="28" t="s">
        <v>927</v>
      </c>
      <c r="B3719" s="277" t="s">
        <v>2026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 t="s">
        <v>279</v>
      </c>
      <c r="K3719" s="9">
        <v>375.39999999999418</v>
      </c>
      <c r="L3719" s="9" t="s">
        <v>279</v>
      </c>
      <c r="N3719" s="67">
        <f>SUM(E3719:L3719)</f>
        <v>375.39999999999418</v>
      </c>
      <c r="T3719" s="225"/>
      <c r="U3719" s="565"/>
      <c r="V3719" s="345"/>
      <c r="W3719" s="566"/>
      <c r="X3719" s="565"/>
      <c r="Z3719" s="580"/>
    </row>
    <row r="3720" spans="1:26" ht="15">
      <c r="A3720" s="28" t="s">
        <v>928</v>
      </c>
      <c r="B3720" s="277" t="s">
        <v>2002</v>
      </c>
      <c r="C3720" s="3"/>
      <c r="D3720" s="3"/>
      <c r="E3720" s="9" t="s">
        <v>279</v>
      </c>
      <c r="F3720" s="9" t="s">
        <v>279</v>
      </c>
      <c r="G3720" s="9" t="s">
        <v>279</v>
      </c>
      <c r="H3720" s="9" t="s">
        <v>279</v>
      </c>
      <c r="I3720" s="9">
        <v>0</v>
      </c>
      <c r="J3720" s="212">
        <v>369.79999999999745</v>
      </c>
      <c r="K3720" s="9" t="s">
        <v>279</v>
      </c>
      <c r="L3720" s="9" t="s">
        <v>279</v>
      </c>
      <c r="N3720" s="67">
        <f>SUM(E3720:L3720)</f>
        <v>369.79999999999745</v>
      </c>
      <c r="P3720" t="s">
        <v>301</v>
      </c>
      <c r="T3720" s="568"/>
      <c r="U3720" s="565"/>
      <c r="V3720" s="345"/>
      <c r="W3720" s="566"/>
      <c r="X3720" s="565"/>
      <c r="Z3720" s="580"/>
    </row>
    <row r="3721" spans="1:26" ht="15">
      <c r="A3721" s="28" t="s">
        <v>929</v>
      </c>
      <c r="B3721" s="63" t="s">
        <v>3379</v>
      </c>
      <c r="C3721" s="3"/>
      <c r="D3721" s="3"/>
      <c r="E3721" s="9" t="s">
        <v>279</v>
      </c>
      <c r="F3721" s="9" t="s">
        <v>279</v>
      </c>
      <c r="G3721" s="9" t="s">
        <v>279</v>
      </c>
      <c r="H3721" s="9" t="s">
        <v>279</v>
      </c>
      <c r="I3721" s="9">
        <v>0</v>
      </c>
      <c r="J3721" s="9" t="s">
        <v>279</v>
      </c>
      <c r="K3721" s="9" t="s">
        <v>279</v>
      </c>
      <c r="L3721" s="567">
        <v>335.90000000000146</v>
      </c>
      <c r="M3721" s="67"/>
      <c r="N3721" s="67">
        <f>SUM(E3721:L3721)</f>
        <v>335.90000000000146</v>
      </c>
      <c r="T3721" s="565"/>
      <c r="U3721" s="565"/>
      <c r="V3721" s="358"/>
      <c r="W3721" s="566"/>
      <c r="X3721" s="565"/>
      <c r="Z3721" s="580"/>
    </row>
    <row r="3722" spans="1:26" ht="15">
      <c r="A3722" s="28" t="s">
        <v>930</v>
      </c>
      <c r="B3722" s="63" t="s">
        <v>3376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 t="s">
        <v>279</v>
      </c>
      <c r="L3722" s="567">
        <v>329.70000000000437</v>
      </c>
      <c r="M3722" s="67"/>
      <c r="N3722" s="67">
        <f>SUM(E3722:L3722)</f>
        <v>329.70000000000437</v>
      </c>
      <c r="T3722" s="565"/>
      <c r="U3722" s="565"/>
      <c r="V3722" s="358"/>
      <c r="W3722" s="566"/>
      <c r="X3722" s="565"/>
      <c r="Z3722" s="580"/>
    </row>
    <row r="3723" spans="1:26" ht="15">
      <c r="A3723" s="28" t="s">
        <v>931</v>
      </c>
      <c r="B3723" s="63" t="s">
        <v>3390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567">
        <v>317.30000000001019</v>
      </c>
      <c r="M3723" s="67"/>
      <c r="N3723" s="67">
        <f>SUM(E3723:L3723)</f>
        <v>317.30000000001019</v>
      </c>
      <c r="T3723" s="225"/>
      <c r="U3723" s="565"/>
      <c r="V3723" s="345"/>
      <c r="W3723" s="566"/>
      <c r="X3723" s="565"/>
      <c r="Z3723" s="580"/>
    </row>
    <row r="3724" spans="1:26" ht="15">
      <c r="A3724" s="28" t="s">
        <v>932</v>
      </c>
      <c r="B3724" s="63" t="s">
        <v>179</v>
      </c>
      <c r="E3724" s="9">
        <v>315.8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9" t="s">
        <v>279</v>
      </c>
      <c r="N3724" s="67">
        <f>SUM(E3724:L3724)</f>
        <v>315.8</v>
      </c>
      <c r="T3724" s="569"/>
      <c r="U3724" s="565"/>
      <c r="V3724" s="345"/>
      <c r="W3724" s="566"/>
      <c r="X3724" s="565"/>
      <c r="Z3724" s="580"/>
    </row>
    <row r="3725" spans="1:26" ht="15">
      <c r="A3725" s="28" t="s">
        <v>933</v>
      </c>
      <c r="B3725" s="277" t="s">
        <v>2022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>
        <v>289.60000000000218</v>
      </c>
      <c r="L3725" s="567">
        <v>25.200000000000728</v>
      </c>
      <c r="N3725" s="67">
        <f>SUM(E3725:L3725)</f>
        <v>314.80000000000291</v>
      </c>
      <c r="T3725" s="565"/>
      <c r="U3725" s="565"/>
      <c r="V3725" s="345"/>
      <c r="W3725" s="566"/>
      <c r="X3725" s="565"/>
      <c r="Z3725" s="580"/>
    </row>
    <row r="3726" spans="1:26" ht="15">
      <c r="A3726" s="28" t="s">
        <v>934</v>
      </c>
      <c r="B3726" s="63" t="s">
        <v>3367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567">
        <v>296.40000000000509</v>
      </c>
      <c r="M3726" s="67"/>
      <c r="N3726" s="67">
        <f>SUM(E3726:L3726)</f>
        <v>296.40000000000509</v>
      </c>
      <c r="T3726" s="568"/>
      <c r="U3726" s="565"/>
      <c r="V3726" s="346"/>
      <c r="W3726" s="566"/>
      <c r="X3726" s="565"/>
      <c r="Z3726" s="580"/>
    </row>
    <row r="3727" spans="1:26" ht="15">
      <c r="A3727" s="28" t="s">
        <v>935</v>
      </c>
      <c r="B3727" s="63" t="s">
        <v>3377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567">
        <v>290.70000000000437</v>
      </c>
      <c r="M3727" s="67"/>
      <c r="N3727" s="67">
        <f>SUM(E3727:L3727)</f>
        <v>290.70000000000437</v>
      </c>
      <c r="T3727" s="568"/>
      <c r="U3727" s="565"/>
      <c r="V3727" s="345"/>
      <c r="W3727" s="566"/>
      <c r="X3727" s="565"/>
      <c r="Z3727" s="580"/>
    </row>
    <row r="3728" spans="1:26" ht="15">
      <c r="A3728" s="28" t="s">
        <v>2499</v>
      </c>
      <c r="B3728" s="63" t="s">
        <v>3366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567">
        <v>283.10000000000218</v>
      </c>
      <c r="M3728" s="67"/>
      <c r="N3728" s="67">
        <f>SUM(E3728:L3728)</f>
        <v>283.10000000000218</v>
      </c>
    </row>
    <row r="3729" spans="1:14" ht="15">
      <c r="A3729" s="28" t="s">
        <v>3311</v>
      </c>
      <c r="B3729" s="63" t="s">
        <v>3393</v>
      </c>
      <c r="C3729" s="3"/>
      <c r="D3729" s="3"/>
      <c r="E3729" s="9" t="s">
        <v>279</v>
      </c>
      <c r="F3729" s="9" t="s">
        <v>279</v>
      </c>
      <c r="G3729" s="9" t="s">
        <v>279</v>
      </c>
      <c r="H3729" s="9" t="s">
        <v>279</v>
      </c>
      <c r="I3729" s="9">
        <v>0</v>
      </c>
      <c r="J3729" s="9" t="s">
        <v>279</v>
      </c>
      <c r="K3729" s="9" t="s">
        <v>279</v>
      </c>
      <c r="L3729" s="567">
        <v>277.39999999999054</v>
      </c>
      <c r="M3729" s="67"/>
      <c r="N3729" s="67">
        <f>SUM(E3729:L3729)</f>
        <v>277.39999999999054</v>
      </c>
    </row>
    <row r="3730" spans="1:14" ht="15">
      <c r="A3730" s="28" t="s">
        <v>3312</v>
      </c>
      <c r="B3730" s="63" t="s">
        <v>3368</v>
      </c>
      <c r="C3730" s="3"/>
      <c r="D3730" s="3"/>
      <c r="E3730" s="9" t="s">
        <v>279</v>
      </c>
      <c r="F3730" s="9" t="s">
        <v>279</v>
      </c>
      <c r="G3730" s="9" t="s">
        <v>279</v>
      </c>
      <c r="H3730" s="9" t="s">
        <v>279</v>
      </c>
      <c r="I3730" s="9">
        <v>0</v>
      </c>
      <c r="J3730" s="9" t="s">
        <v>279</v>
      </c>
      <c r="K3730" s="9" t="s">
        <v>279</v>
      </c>
      <c r="L3730" s="567">
        <v>275.30000000000291</v>
      </c>
      <c r="M3730" s="67"/>
      <c r="N3730" s="67">
        <f>SUM(E3730:L3730)</f>
        <v>275.30000000000291</v>
      </c>
    </row>
    <row r="3731" spans="1:14" ht="15">
      <c r="A3731" s="28" t="s">
        <v>3313</v>
      </c>
      <c r="B3731" s="63" t="s">
        <v>3369</v>
      </c>
      <c r="C3731" s="3"/>
      <c r="D3731" s="3"/>
      <c r="E3731" s="9" t="s">
        <v>279</v>
      </c>
      <c r="F3731" s="9" t="s">
        <v>279</v>
      </c>
      <c r="G3731" s="9" t="s">
        <v>279</v>
      </c>
      <c r="H3731" s="9" t="s">
        <v>279</v>
      </c>
      <c r="I3731" s="9">
        <v>0</v>
      </c>
      <c r="J3731" s="9" t="s">
        <v>279</v>
      </c>
      <c r="K3731" s="9" t="s">
        <v>279</v>
      </c>
      <c r="L3731" s="567">
        <v>265.69999999999709</v>
      </c>
      <c r="M3731" s="67"/>
      <c r="N3731" s="67">
        <f>SUM(E3731:L3731)</f>
        <v>265.69999999999709</v>
      </c>
    </row>
    <row r="3732" spans="1:14" ht="15">
      <c r="A3732" s="28" t="s">
        <v>3314</v>
      </c>
      <c r="B3732" s="63" t="s">
        <v>784</v>
      </c>
      <c r="E3732" s="9" t="s">
        <v>279</v>
      </c>
      <c r="F3732" s="9" t="s">
        <v>279</v>
      </c>
      <c r="G3732" s="9" t="s">
        <v>279</v>
      </c>
      <c r="H3732" s="9">
        <v>263.69999999999709</v>
      </c>
      <c r="I3732" s="9">
        <v>0</v>
      </c>
      <c r="J3732" s="9" t="s">
        <v>279</v>
      </c>
      <c r="K3732" s="9" t="s">
        <v>279</v>
      </c>
      <c r="L3732" s="9" t="s">
        <v>279</v>
      </c>
      <c r="N3732" s="67">
        <f>SUM(E3732:L3732)</f>
        <v>263.69999999999709</v>
      </c>
    </row>
    <row r="3733" spans="1:14" ht="15">
      <c r="A3733" s="28" t="s">
        <v>3315</v>
      </c>
      <c r="B3733" s="63" t="s">
        <v>774</v>
      </c>
      <c r="E3733" s="9" t="s">
        <v>279</v>
      </c>
      <c r="F3733" s="9" t="s">
        <v>279</v>
      </c>
      <c r="G3733" s="9" t="s">
        <v>279</v>
      </c>
      <c r="H3733" s="9">
        <v>262.09999999999491</v>
      </c>
      <c r="I3733" s="9">
        <v>0</v>
      </c>
      <c r="J3733" s="9" t="s">
        <v>279</v>
      </c>
      <c r="K3733" s="9" t="s">
        <v>279</v>
      </c>
      <c r="L3733" s="9" t="s">
        <v>279</v>
      </c>
      <c r="N3733" s="67">
        <f>SUM(E3733:L3733)</f>
        <v>262.09999999999491</v>
      </c>
    </row>
    <row r="3734" spans="1:14" ht="15">
      <c r="A3734" s="28" t="s">
        <v>3316</v>
      </c>
      <c r="B3734" s="63" t="s">
        <v>3370</v>
      </c>
      <c r="C3734" s="3"/>
      <c r="D3734" s="3"/>
      <c r="E3734" s="9" t="s">
        <v>279</v>
      </c>
      <c r="F3734" s="9" t="s">
        <v>279</v>
      </c>
      <c r="G3734" s="9" t="s">
        <v>279</v>
      </c>
      <c r="H3734" s="9" t="s">
        <v>279</v>
      </c>
      <c r="I3734" s="9">
        <v>0</v>
      </c>
      <c r="J3734" s="9" t="s">
        <v>279</v>
      </c>
      <c r="K3734" s="9" t="s">
        <v>279</v>
      </c>
      <c r="L3734" s="567">
        <v>246.00000000000364</v>
      </c>
      <c r="M3734" s="67"/>
      <c r="N3734" s="67">
        <f>SUM(E3734:L3734)</f>
        <v>246.00000000000364</v>
      </c>
    </row>
    <row r="3735" spans="1:14" ht="15">
      <c r="A3735" s="28" t="s">
        <v>3317</v>
      </c>
      <c r="B3735" s="63" t="s">
        <v>3364</v>
      </c>
      <c r="C3735" s="3"/>
      <c r="D3735" s="3"/>
      <c r="E3735" s="9" t="s">
        <v>279</v>
      </c>
      <c r="F3735" s="9" t="s">
        <v>279</v>
      </c>
      <c r="G3735" s="9" t="s">
        <v>279</v>
      </c>
      <c r="H3735" s="9" t="s">
        <v>279</v>
      </c>
      <c r="I3735" s="9">
        <v>0</v>
      </c>
      <c r="J3735" s="9" t="s">
        <v>279</v>
      </c>
      <c r="K3735" s="9" t="s">
        <v>279</v>
      </c>
      <c r="L3735" s="567">
        <v>241.80000000000109</v>
      </c>
      <c r="M3735" s="67"/>
      <c r="N3735" s="67">
        <f>SUM(E3735:L3735)</f>
        <v>241.80000000000109</v>
      </c>
    </row>
    <row r="3736" spans="1:14" ht="15">
      <c r="A3736" s="28" t="s">
        <v>3318</v>
      </c>
      <c r="B3736" s="63" t="s">
        <v>3378</v>
      </c>
      <c r="C3736" s="3"/>
      <c r="D3736" s="3"/>
      <c r="E3736" s="9" t="s">
        <v>279</v>
      </c>
      <c r="F3736" s="9" t="s">
        <v>279</v>
      </c>
      <c r="G3736" s="9" t="s">
        <v>279</v>
      </c>
      <c r="H3736" s="9" t="s">
        <v>279</v>
      </c>
      <c r="I3736" s="9">
        <v>0</v>
      </c>
      <c r="J3736" s="9" t="s">
        <v>279</v>
      </c>
      <c r="K3736" s="9" t="s">
        <v>279</v>
      </c>
      <c r="L3736" s="567">
        <v>219.80000000001019</v>
      </c>
      <c r="M3736" s="67"/>
      <c r="N3736" s="67">
        <f>SUM(E3736:L3736)</f>
        <v>219.80000000001019</v>
      </c>
    </row>
    <row r="3737" spans="1:14" ht="15">
      <c r="A3737" s="28" t="s">
        <v>3319</v>
      </c>
      <c r="B3737" s="277" t="s">
        <v>2024</v>
      </c>
      <c r="C3737" s="3"/>
      <c r="D3737" s="3"/>
      <c r="E3737" s="9" t="s">
        <v>279</v>
      </c>
      <c r="F3737" s="9" t="s">
        <v>279</v>
      </c>
      <c r="G3737" s="9" t="s">
        <v>279</v>
      </c>
      <c r="H3737" s="9" t="s">
        <v>279</v>
      </c>
      <c r="I3737" s="9">
        <v>0</v>
      </c>
      <c r="J3737" s="9" t="s">
        <v>279</v>
      </c>
      <c r="K3737" s="9">
        <v>8.4000000000014552</v>
      </c>
      <c r="L3737" s="567">
        <v>206.29999999999927</v>
      </c>
      <c r="N3737" s="67">
        <f>SUM(E3737:L3737)</f>
        <v>214.70000000000073</v>
      </c>
    </row>
    <row r="3738" spans="1:14" ht="15">
      <c r="A3738" s="28" t="s">
        <v>3320</v>
      </c>
      <c r="B3738" s="63" t="s">
        <v>3371</v>
      </c>
      <c r="C3738" s="3"/>
      <c r="D3738" s="3"/>
      <c r="E3738" s="9" t="s">
        <v>279</v>
      </c>
      <c r="F3738" s="9" t="s">
        <v>279</v>
      </c>
      <c r="G3738" s="9" t="s">
        <v>279</v>
      </c>
      <c r="H3738" s="9" t="s">
        <v>279</v>
      </c>
      <c r="I3738" s="9">
        <v>0</v>
      </c>
      <c r="J3738" s="9" t="s">
        <v>279</v>
      </c>
      <c r="K3738" s="9" t="s">
        <v>279</v>
      </c>
      <c r="L3738" s="567">
        <v>208.200000000008</v>
      </c>
      <c r="M3738" s="67"/>
      <c r="N3738" s="67">
        <f>SUM(E3738:L3738)</f>
        <v>208.200000000008</v>
      </c>
    </row>
    <row r="3739" spans="1:14" ht="15">
      <c r="A3739" s="28" t="s">
        <v>3321</v>
      </c>
      <c r="B3739" s="63" t="s">
        <v>3382</v>
      </c>
      <c r="C3739" s="3"/>
      <c r="D3739" s="3"/>
      <c r="E3739" s="9" t="s">
        <v>279</v>
      </c>
      <c r="F3739" s="9" t="s">
        <v>279</v>
      </c>
      <c r="G3739" s="9" t="s">
        <v>279</v>
      </c>
      <c r="H3739" s="9" t="s">
        <v>279</v>
      </c>
      <c r="I3739" s="9">
        <v>0</v>
      </c>
      <c r="J3739" s="9" t="s">
        <v>279</v>
      </c>
      <c r="K3739" s="9" t="s">
        <v>279</v>
      </c>
      <c r="L3739" s="567">
        <v>205.49999999999636</v>
      </c>
      <c r="M3739" s="67"/>
      <c r="N3739" s="67">
        <f>SUM(E3739:L3739)</f>
        <v>205.49999999999636</v>
      </c>
    </row>
    <row r="3740" spans="1:14" ht="15">
      <c r="A3740" s="28" t="s">
        <v>3322</v>
      </c>
      <c r="B3740" s="277" t="s">
        <v>3361</v>
      </c>
      <c r="C3740" s="3"/>
      <c r="D3740" s="3"/>
      <c r="E3740" s="9" t="s">
        <v>279</v>
      </c>
      <c r="F3740" s="9" t="s">
        <v>279</v>
      </c>
      <c r="G3740" s="9" t="s">
        <v>279</v>
      </c>
      <c r="H3740" s="9" t="s">
        <v>279</v>
      </c>
      <c r="I3740" s="9">
        <v>0</v>
      </c>
      <c r="J3740" s="9" t="s">
        <v>279</v>
      </c>
      <c r="K3740" s="9" t="s">
        <v>279</v>
      </c>
      <c r="L3740" s="567">
        <v>202.70000000000255</v>
      </c>
      <c r="M3740" s="67"/>
      <c r="N3740" s="67">
        <f>SUM(E3740:L3740)</f>
        <v>202.70000000000255</v>
      </c>
    </row>
    <row r="3741" spans="1:14" ht="15">
      <c r="A3741" s="28" t="s">
        <v>3323</v>
      </c>
      <c r="B3741" s="63" t="s">
        <v>3391</v>
      </c>
      <c r="C3741" s="3"/>
      <c r="D3741" s="3"/>
      <c r="E3741" s="9" t="s">
        <v>279</v>
      </c>
      <c r="F3741" s="9" t="s">
        <v>279</v>
      </c>
      <c r="G3741" s="9" t="s">
        <v>279</v>
      </c>
      <c r="H3741" s="9" t="s">
        <v>279</v>
      </c>
      <c r="I3741" s="9">
        <v>0</v>
      </c>
      <c r="J3741" s="9" t="s">
        <v>279</v>
      </c>
      <c r="K3741" s="9" t="s">
        <v>279</v>
      </c>
      <c r="L3741" s="567">
        <v>189.89999999999782</v>
      </c>
      <c r="M3741" s="67"/>
      <c r="N3741" s="67">
        <f>SUM(E3741:L3741)</f>
        <v>189.89999999999782</v>
      </c>
    </row>
    <row r="3742" spans="1:14" ht="15">
      <c r="A3742" s="28" t="s">
        <v>3324</v>
      </c>
      <c r="B3742" s="277" t="s">
        <v>3362</v>
      </c>
      <c r="C3742" s="3"/>
      <c r="D3742" s="3"/>
      <c r="E3742" s="9" t="s">
        <v>279</v>
      </c>
      <c r="F3742" s="9" t="s">
        <v>279</v>
      </c>
      <c r="G3742" s="9" t="s">
        <v>279</v>
      </c>
      <c r="H3742" s="9" t="s">
        <v>279</v>
      </c>
      <c r="I3742" s="9">
        <v>0</v>
      </c>
      <c r="J3742" s="9" t="s">
        <v>279</v>
      </c>
      <c r="K3742" s="9" t="s">
        <v>279</v>
      </c>
      <c r="L3742" s="567">
        <v>172.19999999999345</v>
      </c>
      <c r="M3742" s="67"/>
      <c r="N3742" s="67">
        <f>SUM(E3742:L3742)</f>
        <v>172.19999999999345</v>
      </c>
    </row>
    <row r="3743" spans="1:14" ht="15">
      <c r="A3743" s="28" t="s">
        <v>3325</v>
      </c>
      <c r="B3743" s="277" t="s">
        <v>2027</v>
      </c>
      <c r="C3743" s="3"/>
      <c r="D3743" s="3"/>
      <c r="E3743" s="9" t="s">
        <v>279</v>
      </c>
      <c r="F3743" s="9" t="s">
        <v>279</v>
      </c>
      <c r="G3743" s="9" t="s">
        <v>279</v>
      </c>
      <c r="H3743" s="9" t="s">
        <v>279</v>
      </c>
      <c r="I3743" s="9">
        <v>0</v>
      </c>
      <c r="J3743" s="9" t="s">
        <v>279</v>
      </c>
      <c r="K3743" s="9">
        <v>157.50000000000728</v>
      </c>
      <c r="L3743" s="9" t="s">
        <v>279</v>
      </c>
      <c r="N3743" s="67">
        <f>SUM(E3743:L3743)</f>
        <v>157.50000000000728</v>
      </c>
    </row>
    <row r="3744" spans="1:14" ht="15">
      <c r="A3744" s="28" t="s">
        <v>3326</v>
      </c>
      <c r="B3744" s="63" t="s">
        <v>164</v>
      </c>
      <c r="E3744" s="9" t="s">
        <v>279</v>
      </c>
      <c r="F3744" s="9" t="s">
        <v>279</v>
      </c>
      <c r="G3744" s="9">
        <v>156.85</v>
      </c>
      <c r="H3744" s="9" t="s">
        <v>279</v>
      </c>
      <c r="I3744" s="9">
        <v>0</v>
      </c>
      <c r="J3744" s="9" t="s">
        <v>279</v>
      </c>
      <c r="K3744" s="9" t="s">
        <v>279</v>
      </c>
      <c r="L3744" s="9" t="s">
        <v>279</v>
      </c>
      <c r="N3744" s="67">
        <f>SUM(E3744:L3744)</f>
        <v>156.85</v>
      </c>
    </row>
    <row r="3745" spans="1:14" ht="15">
      <c r="A3745" s="28" t="s">
        <v>3327</v>
      </c>
      <c r="B3745" s="63" t="s">
        <v>3395</v>
      </c>
      <c r="C3745" s="3"/>
      <c r="D3745" s="3"/>
      <c r="E3745" s="9" t="s">
        <v>279</v>
      </c>
      <c r="F3745" s="9" t="s">
        <v>279</v>
      </c>
      <c r="G3745" s="9" t="s">
        <v>279</v>
      </c>
      <c r="H3745" s="9" t="s">
        <v>279</v>
      </c>
      <c r="I3745" s="9">
        <v>0</v>
      </c>
      <c r="J3745" s="9" t="s">
        <v>279</v>
      </c>
      <c r="K3745" s="9" t="s">
        <v>279</v>
      </c>
      <c r="L3745" s="567">
        <v>141</v>
      </c>
      <c r="M3745" s="67"/>
      <c r="N3745" s="67">
        <f>SUM(E3745:L3745)</f>
        <v>141</v>
      </c>
    </row>
    <row r="3746" spans="1:14" ht="15">
      <c r="A3746" s="28" t="s">
        <v>3328</v>
      </c>
      <c r="B3746" s="229" t="s">
        <v>1645</v>
      </c>
      <c r="C3746" s="3"/>
      <c r="D3746" s="3"/>
      <c r="E3746" s="9" t="s">
        <v>279</v>
      </c>
      <c r="F3746" s="9" t="s">
        <v>279</v>
      </c>
      <c r="G3746" s="9" t="s">
        <v>279</v>
      </c>
      <c r="H3746" s="9" t="s">
        <v>279</v>
      </c>
      <c r="I3746" s="9">
        <v>0</v>
      </c>
      <c r="J3746" s="9">
        <v>137.79999999999927</v>
      </c>
      <c r="K3746" s="9" t="s">
        <v>279</v>
      </c>
      <c r="L3746" s="9" t="s">
        <v>279</v>
      </c>
      <c r="N3746" s="67">
        <f>SUM(E3746:L3746)</f>
        <v>137.79999999999927</v>
      </c>
    </row>
    <row r="3747" spans="1:14" ht="15">
      <c r="A3747" s="28" t="s">
        <v>3329</v>
      </c>
      <c r="B3747" s="63" t="s">
        <v>769</v>
      </c>
      <c r="E3747" s="9" t="s">
        <v>279</v>
      </c>
      <c r="F3747" s="9" t="s">
        <v>279</v>
      </c>
      <c r="G3747" s="9" t="s">
        <v>279</v>
      </c>
      <c r="H3747" s="9">
        <v>99.5</v>
      </c>
      <c r="I3747" s="9">
        <v>0</v>
      </c>
      <c r="J3747" s="9" t="s">
        <v>279</v>
      </c>
      <c r="K3747" s="9" t="s">
        <v>279</v>
      </c>
      <c r="L3747" s="9" t="s">
        <v>279</v>
      </c>
      <c r="N3747" s="67">
        <f>SUM(E3747:L3747)</f>
        <v>99.5</v>
      </c>
    </row>
    <row r="3748" spans="1:14" ht="15">
      <c r="A3748" s="28" t="s">
        <v>3330</v>
      </c>
      <c r="B3748" s="63" t="s">
        <v>3372</v>
      </c>
      <c r="C3748" s="3"/>
      <c r="D3748" s="3"/>
      <c r="E3748" s="9" t="s">
        <v>279</v>
      </c>
      <c r="F3748" s="9" t="s">
        <v>279</v>
      </c>
      <c r="G3748" s="9" t="s">
        <v>279</v>
      </c>
      <c r="H3748" s="9" t="s">
        <v>279</v>
      </c>
      <c r="I3748" s="9">
        <v>0</v>
      </c>
      <c r="J3748" s="9" t="s">
        <v>279</v>
      </c>
      <c r="K3748" s="9" t="s">
        <v>279</v>
      </c>
      <c r="L3748" s="567">
        <v>79.500000000007276</v>
      </c>
      <c r="M3748" s="67"/>
      <c r="N3748" s="67">
        <f>SUM(E3748:L3748)</f>
        <v>79.500000000007276</v>
      </c>
    </row>
    <row r="3749" spans="1:14" ht="15">
      <c r="A3749" s="28" t="s">
        <v>3331</v>
      </c>
      <c r="B3749" s="63" t="s">
        <v>744</v>
      </c>
      <c r="E3749" s="9" t="s">
        <v>279</v>
      </c>
      <c r="F3749" s="9" t="s">
        <v>279</v>
      </c>
      <c r="G3749" s="9" t="s">
        <v>279</v>
      </c>
      <c r="H3749" s="9">
        <v>74.900000000001455</v>
      </c>
      <c r="I3749" s="9">
        <v>0</v>
      </c>
      <c r="J3749" s="9" t="s">
        <v>279</v>
      </c>
      <c r="K3749" s="9" t="s">
        <v>279</v>
      </c>
      <c r="L3749" s="9" t="s">
        <v>279</v>
      </c>
      <c r="N3749" s="67">
        <f>SUM(E3749:L3749)</f>
        <v>74.900000000001455</v>
      </c>
    </row>
    <row r="3750" spans="1:14" ht="15">
      <c r="A3750" s="28" t="s">
        <v>3332</v>
      </c>
      <c r="B3750" s="225" t="s">
        <v>1641</v>
      </c>
      <c r="C3750" s="3"/>
      <c r="D3750" s="3"/>
      <c r="E3750" s="9" t="s">
        <v>279</v>
      </c>
      <c r="F3750" s="9" t="s">
        <v>279</v>
      </c>
      <c r="G3750" s="9" t="s">
        <v>279</v>
      </c>
      <c r="H3750" s="9" t="s">
        <v>279</v>
      </c>
      <c r="I3750" s="9">
        <v>0</v>
      </c>
      <c r="J3750" s="9" t="s">
        <v>279</v>
      </c>
      <c r="K3750" s="9" t="s">
        <v>279</v>
      </c>
      <c r="L3750" s="9" t="s">
        <v>279</v>
      </c>
      <c r="N3750" s="67">
        <f>SUM(E3750:L3750)</f>
        <v>0</v>
      </c>
    </row>
    <row r="3751" spans="1:14" ht="15">
      <c r="A3751" s="28" t="s">
        <v>3333</v>
      </c>
      <c r="B3751" s="229" t="s">
        <v>1651</v>
      </c>
      <c r="C3751" s="3"/>
      <c r="D3751" s="3"/>
      <c r="E3751" s="9" t="s">
        <v>279</v>
      </c>
      <c r="F3751" s="9" t="s">
        <v>279</v>
      </c>
      <c r="G3751" s="9" t="s">
        <v>279</v>
      </c>
      <c r="H3751" s="9" t="s">
        <v>279</v>
      </c>
      <c r="I3751" s="9">
        <v>0</v>
      </c>
      <c r="J3751" s="9" t="s">
        <v>279</v>
      </c>
      <c r="K3751" s="9" t="s">
        <v>279</v>
      </c>
      <c r="L3751" s="9" t="s">
        <v>279</v>
      </c>
      <c r="N3751" s="67">
        <f>SUM(E3751:L3751)</f>
        <v>0</v>
      </c>
    </row>
    <row r="3752" spans="1:14" ht="15">
      <c r="A3752" s="28" t="s">
        <v>3334</v>
      </c>
      <c r="B3752" s="229" t="s">
        <v>1650</v>
      </c>
      <c r="C3752" s="3"/>
      <c r="D3752" s="3"/>
      <c r="E3752" s="9" t="s">
        <v>279</v>
      </c>
      <c r="F3752" s="9" t="s">
        <v>279</v>
      </c>
      <c r="G3752" s="9" t="s">
        <v>279</v>
      </c>
      <c r="H3752" s="9" t="s">
        <v>279</v>
      </c>
      <c r="I3752" s="9">
        <v>0</v>
      </c>
      <c r="J3752" s="9" t="s">
        <v>279</v>
      </c>
      <c r="K3752" s="9" t="s">
        <v>279</v>
      </c>
      <c r="L3752" s="9" t="s">
        <v>279</v>
      </c>
      <c r="N3752" s="67">
        <f>SUM(E3752:L3752)</f>
        <v>0</v>
      </c>
    </row>
    <row r="3753" spans="1:14" ht="15">
      <c r="A3753" s="28" t="s">
        <v>4125</v>
      </c>
      <c r="B3753" s="229" t="s">
        <v>1648</v>
      </c>
      <c r="C3753" s="3"/>
      <c r="D3753" s="3"/>
      <c r="E3753" s="9" t="s">
        <v>279</v>
      </c>
      <c r="F3753" s="9" t="s">
        <v>279</v>
      </c>
      <c r="G3753" s="9" t="s">
        <v>279</v>
      </c>
      <c r="H3753" s="9" t="s">
        <v>279</v>
      </c>
      <c r="I3753" s="9">
        <v>0</v>
      </c>
      <c r="J3753" s="9" t="s">
        <v>279</v>
      </c>
      <c r="K3753" s="9" t="s">
        <v>279</v>
      </c>
      <c r="L3753" s="9" t="s">
        <v>279</v>
      </c>
      <c r="N3753" s="67">
        <f>SUM(E3753:L3753)</f>
        <v>0</v>
      </c>
    </row>
    <row r="3754" spans="1:14" ht="15">
      <c r="A3754" s="28" t="s">
        <v>4126</v>
      </c>
      <c r="B3754" s="229" t="s">
        <v>1676</v>
      </c>
      <c r="C3754" s="3"/>
      <c r="D3754" s="3"/>
      <c r="E3754" s="9" t="s">
        <v>279</v>
      </c>
      <c r="F3754" s="9" t="s">
        <v>279</v>
      </c>
      <c r="G3754" s="9" t="s">
        <v>279</v>
      </c>
      <c r="H3754" s="9" t="s">
        <v>279</v>
      </c>
      <c r="I3754" s="9">
        <v>0</v>
      </c>
      <c r="J3754" s="9" t="s">
        <v>279</v>
      </c>
      <c r="K3754" s="9" t="s">
        <v>279</v>
      </c>
      <c r="L3754" s="9" t="s">
        <v>279</v>
      </c>
      <c r="N3754" s="67">
        <f>SUM(E3754:L3754)</f>
        <v>0</v>
      </c>
    </row>
    <row r="3755" spans="1:14" ht="15">
      <c r="A3755" s="28" t="s">
        <v>4127</v>
      </c>
      <c r="B3755" s="229" t="s">
        <v>1658</v>
      </c>
      <c r="C3755" s="3"/>
      <c r="D3755" s="3"/>
      <c r="E3755" s="9" t="s">
        <v>279</v>
      </c>
      <c r="F3755" s="9" t="s">
        <v>279</v>
      </c>
      <c r="G3755" s="9" t="s">
        <v>279</v>
      </c>
      <c r="H3755" s="9" t="s">
        <v>279</v>
      </c>
      <c r="I3755" s="9">
        <v>0</v>
      </c>
      <c r="J3755" s="9" t="s">
        <v>279</v>
      </c>
      <c r="K3755" s="9" t="s">
        <v>279</v>
      </c>
      <c r="L3755" s="9" t="s">
        <v>279</v>
      </c>
      <c r="N3755" s="67">
        <f>SUM(E3755:L3755)</f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2008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5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4">SUM(E3763:K3763)</f>
        <v>796.399999999991</v>
      </c>
      <c r="O3763" t="s">
        <v>293</v>
      </c>
      <c r="S3763" s="225"/>
      <c r="T3763" s="63"/>
      <c r="U3763" s="345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4"/>
        <v>657.29999999999279</v>
      </c>
      <c r="S3764" s="63"/>
      <c r="T3764" s="63"/>
      <c r="U3764" s="346"/>
      <c r="V3764" s="63"/>
      <c r="W3764" s="63"/>
    </row>
    <row r="3765" spans="1:23" ht="15">
      <c r="A3765" s="28" t="s">
        <v>5</v>
      </c>
      <c r="B3765" s="277" t="s">
        <v>2001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4"/>
        <v>807.79999999999927</v>
      </c>
      <c r="S3765" s="277"/>
      <c r="T3765" s="63"/>
      <c r="U3765" s="345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4"/>
        <v>750.19999999999391</v>
      </c>
      <c r="S3766" s="225"/>
      <c r="T3766" s="63"/>
      <c r="U3766" s="345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4"/>
        <v>1148.7999999999788</v>
      </c>
      <c r="S3767" s="225"/>
      <c r="T3767" s="63"/>
      <c r="U3767" s="345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4"/>
        <v>1764.1999999999925</v>
      </c>
      <c r="O3768" t="s">
        <v>298</v>
      </c>
      <c r="S3768" s="277"/>
      <c r="T3768" s="63"/>
      <c r="U3768" s="345"/>
      <c r="V3768" s="63"/>
      <c r="W3768" s="63"/>
    </row>
    <row r="3769" spans="1:23" ht="15">
      <c r="A3769" s="28" t="s">
        <v>12</v>
      </c>
      <c r="B3769" s="277" t="s">
        <v>2007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4"/>
        <v>294.60000000000218</v>
      </c>
      <c r="S3769" s="277"/>
      <c r="T3769" s="63"/>
      <c r="U3769" s="345"/>
      <c r="V3769" s="63"/>
      <c r="W3769" s="63"/>
    </row>
    <row r="3770" spans="1:23" ht="15">
      <c r="A3770" s="28" t="s">
        <v>14</v>
      </c>
      <c r="B3770" s="277" t="s">
        <v>2021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4"/>
        <v>252.50000000000364</v>
      </c>
      <c r="S3770" s="277"/>
      <c r="T3770" s="63"/>
      <c r="U3770" s="345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4"/>
        <v>774.6</v>
      </c>
      <c r="O3771" t="s">
        <v>293</v>
      </c>
      <c r="S3771" s="225"/>
      <c r="T3771" s="63"/>
      <c r="U3771" s="346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4"/>
        <v>413.60000000000764</v>
      </c>
      <c r="S3772" s="63"/>
      <c r="T3772" s="63"/>
      <c r="U3772" s="345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4"/>
        <v>1018.8000000000075</v>
      </c>
      <c r="S3773" s="277"/>
      <c r="T3773" s="63"/>
      <c r="U3773" s="345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4"/>
        <v>1408.500000000005</v>
      </c>
      <c r="S3774" s="63"/>
      <c r="T3774" s="63"/>
      <c r="U3774" s="345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4"/>
        <v>1477.0999999999992</v>
      </c>
      <c r="S3775" s="277"/>
      <c r="T3775" s="63"/>
      <c r="U3775" s="346"/>
      <c r="V3775" s="63"/>
      <c r="W3775" s="63"/>
    </row>
    <row r="3776" spans="1:23" ht="15">
      <c r="A3776" s="28" t="s">
        <v>26</v>
      </c>
      <c r="B3776" s="277" t="s">
        <v>2051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4"/>
        <v>137.49999999999818</v>
      </c>
      <c r="S3776" s="63"/>
      <c r="T3776" s="63"/>
      <c r="U3776" s="345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4"/>
        <v>1106.0000000000068</v>
      </c>
      <c r="S3777" s="277"/>
      <c r="T3777" s="63"/>
      <c r="U3777" s="346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4"/>
        <v>1837.7000000000089</v>
      </c>
      <c r="S3778" s="63"/>
      <c r="T3778" s="63"/>
      <c r="U3778" s="345"/>
      <c r="V3778" s="63"/>
      <c r="W3778" s="63"/>
    </row>
    <row r="3779" spans="1:23" ht="15">
      <c r="A3779" s="28" t="s">
        <v>32</v>
      </c>
      <c r="B3779" s="277" t="s">
        <v>2004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4"/>
        <v>484.00000000000364</v>
      </c>
      <c r="S3779" s="277"/>
      <c r="T3779" s="63"/>
      <c r="U3779" s="345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4"/>
        <v>1349.0000000000148</v>
      </c>
      <c r="O3780" t="s">
        <v>293</v>
      </c>
      <c r="S3780" s="277"/>
      <c r="T3780" s="63"/>
      <c r="U3780" s="345"/>
      <c r="V3780" s="63"/>
      <c r="W3780" s="63"/>
    </row>
    <row r="3781" spans="1:23" ht="15">
      <c r="A3781" s="28" t="s">
        <v>36</v>
      </c>
      <c r="B3781" s="277" t="s">
        <v>2022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4"/>
        <v>381.50000000000364</v>
      </c>
      <c r="S3781" s="277"/>
      <c r="T3781" s="63"/>
      <c r="U3781" s="346"/>
      <c r="V3781" s="63"/>
      <c r="W3781" s="63"/>
    </row>
    <row r="3782" spans="1:23" ht="15">
      <c r="A3782" s="28" t="s">
        <v>38</v>
      </c>
      <c r="B3782" s="277" t="s">
        <v>2002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4"/>
        <v>392.29999999999927</v>
      </c>
      <c r="S3782" s="225"/>
      <c r="T3782" s="63"/>
      <c r="U3782" s="345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4"/>
        <v>480.2</v>
      </c>
      <c r="O3783" t="s">
        <v>282</v>
      </c>
      <c r="R3783" t="s">
        <v>1806</v>
      </c>
      <c r="S3783" s="63"/>
      <c r="T3783" s="63"/>
      <c r="U3783" s="346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4"/>
        <v>2470.5999999999904</v>
      </c>
      <c r="O3784" t="s">
        <v>356</v>
      </c>
      <c r="R3784" t="s">
        <v>1806</v>
      </c>
      <c r="S3784" s="277"/>
      <c r="T3784" s="63"/>
      <c r="U3784" s="345"/>
      <c r="V3784" s="63"/>
      <c r="W3784" s="63"/>
    </row>
    <row r="3785" spans="1:23" ht="15">
      <c r="A3785" s="28" t="s">
        <v>147</v>
      </c>
      <c r="B3785" s="277" t="s">
        <v>2016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4"/>
        <v>553.59999999998763</v>
      </c>
      <c r="S3785" s="63"/>
      <c r="T3785" s="63"/>
      <c r="U3785" s="345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4"/>
        <v>3095.350000000004</v>
      </c>
      <c r="O3786" t="s">
        <v>2486</v>
      </c>
      <c r="R3786" s="21" t="s">
        <v>1557</v>
      </c>
      <c r="S3786" s="277"/>
      <c r="T3786" s="63"/>
      <c r="U3786" s="345"/>
      <c r="V3786" s="63"/>
      <c r="W3786" s="63"/>
    </row>
    <row r="3787" spans="1:23" ht="15">
      <c r="A3787" s="28" t="s">
        <v>157</v>
      </c>
      <c r="B3787" s="277" t="s">
        <v>2023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4"/>
        <v>110.90000000000509</v>
      </c>
      <c r="S3787" s="63"/>
      <c r="T3787" s="63"/>
      <c r="U3787" s="345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4"/>
        <v>867.40000000000236</v>
      </c>
      <c r="O3788" t="s">
        <v>301</v>
      </c>
      <c r="S3788" s="277"/>
      <c r="T3788" s="63"/>
      <c r="U3788" s="345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4"/>
        <v>1157.7000000000025</v>
      </c>
      <c r="O3789" t="s">
        <v>301</v>
      </c>
      <c r="S3789" s="277"/>
      <c r="T3789" s="63"/>
      <c r="U3789" s="345"/>
      <c r="V3789" s="63"/>
      <c r="W3789" s="63"/>
    </row>
    <row r="3790" spans="1:23" ht="15">
      <c r="A3790" s="28" t="s">
        <v>161</v>
      </c>
      <c r="B3790" s="277" t="s">
        <v>2009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4"/>
        <v>509.19999999999345</v>
      </c>
      <c r="S3790" s="277"/>
      <c r="T3790" s="63"/>
      <c r="U3790" s="345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4"/>
        <v>1408.5000000000027</v>
      </c>
      <c r="O3791" t="s">
        <v>301</v>
      </c>
      <c r="S3791" s="63"/>
      <c r="T3791" s="63"/>
      <c r="U3791" s="345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4"/>
        <v>2168.7999999999934</v>
      </c>
      <c r="O3792" t="s">
        <v>285</v>
      </c>
      <c r="S3792" s="63"/>
      <c r="T3792" s="63"/>
      <c r="U3792" s="345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4"/>
        <v>1239.1000000000149</v>
      </c>
      <c r="S3793" s="225"/>
      <c r="T3793" s="63"/>
      <c r="U3793" s="345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4"/>
        <v>433</v>
      </c>
      <c r="O3794" t="s">
        <v>288</v>
      </c>
      <c r="S3794" s="63"/>
      <c r="T3794" s="63"/>
      <c r="U3794" s="345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4"/>
        <v>2700.2999999999915</v>
      </c>
      <c r="O3795" t="s">
        <v>316</v>
      </c>
      <c r="S3795" s="277"/>
      <c r="T3795" s="63"/>
      <c r="U3795" s="345"/>
      <c r="V3795" s="63"/>
      <c r="W3795" s="63"/>
    </row>
    <row r="3796" spans="1:23" ht="15">
      <c r="A3796" s="28" t="s">
        <v>735</v>
      </c>
      <c r="B3796" s="277" t="s">
        <v>2005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4"/>
        <v>879.29999999999745</v>
      </c>
      <c r="O3796" t="s">
        <v>283</v>
      </c>
      <c r="S3796" s="63"/>
      <c r="T3796" s="63"/>
      <c r="U3796" s="345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4"/>
        <v>2762.0000000000109</v>
      </c>
      <c r="O3797" t="s">
        <v>287</v>
      </c>
      <c r="S3797" s="28"/>
      <c r="T3797" s="63"/>
      <c r="U3797" s="346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4"/>
        <v>752.699999999998</v>
      </c>
      <c r="O3798" t="s">
        <v>284</v>
      </c>
      <c r="S3798" s="63"/>
      <c r="T3798" s="63"/>
      <c r="U3798" s="345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4"/>
        <v>1142.800000000002</v>
      </c>
      <c r="O3799" t="s">
        <v>282</v>
      </c>
      <c r="R3799" s="21" t="s">
        <v>1806</v>
      </c>
      <c r="S3799" s="277"/>
      <c r="T3799" s="63"/>
      <c r="U3799" s="346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4"/>
        <v>1508.8999999999974</v>
      </c>
      <c r="O3800" t="s">
        <v>282</v>
      </c>
      <c r="R3800" s="21" t="s">
        <v>1806</v>
      </c>
      <c r="S3800" s="277"/>
      <c r="T3800" s="63"/>
      <c r="U3800" s="346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4"/>
        <v>288.399999999996</v>
      </c>
      <c r="S3801" s="225"/>
      <c r="T3801" s="63"/>
      <c r="U3801" s="346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4"/>
        <v>2217.400000000001</v>
      </c>
      <c r="O3802" t="s">
        <v>329</v>
      </c>
      <c r="S3802" s="63"/>
      <c r="T3802" s="63"/>
      <c r="U3802" s="346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4"/>
        <v>383.70000000000118</v>
      </c>
      <c r="S3803" s="63"/>
      <c r="T3803" s="63"/>
      <c r="U3803" s="345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4"/>
        <v>557.59999999999854</v>
      </c>
      <c r="S3804" s="277"/>
      <c r="T3804" s="63"/>
      <c r="U3804" s="345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4"/>
        <v>1219.6999999999935</v>
      </c>
      <c r="S3805" s="277"/>
      <c r="T3805" s="63"/>
      <c r="U3805" s="346"/>
      <c r="V3805" s="63"/>
      <c r="W3805" s="63"/>
    </row>
    <row r="3806" spans="1:23" ht="15">
      <c r="A3806" s="28" t="s">
        <v>761</v>
      </c>
      <c r="B3806" s="277" t="s">
        <v>4493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4"/>
        <v>316.00000000000364</v>
      </c>
      <c r="S3806" s="225"/>
      <c r="T3806" s="63"/>
      <c r="U3806" s="345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4"/>
        <v>1481.2999999999988</v>
      </c>
      <c r="O3807" t="s">
        <v>297</v>
      </c>
      <c r="S3807" s="225"/>
      <c r="T3807" s="63"/>
      <c r="U3807" s="345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4"/>
        <v>2592.5000000000023</v>
      </c>
      <c r="O3808" t="s">
        <v>318</v>
      </c>
      <c r="S3808" s="225"/>
      <c r="T3808" s="63"/>
      <c r="U3808" s="345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4"/>
        <v>1885.7999999999975</v>
      </c>
      <c r="O3809" t="s">
        <v>301</v>
      </c>
      <c r="S3809" s="277"/>
      <c r="T3809" s="63"/>
      <c r="U3809" s="346"/>
      <c r="V3809" s="63"/>
      <c r="W3809" s="63"/>
    </row>
    <row r="3810" spans="1:23" ht="15">
      <c r="A3810" s="28" t="s">
        <v>773</v>
      </c>
      <c r="B3810" s="277" t="s">
        <v>2024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4"/>
        <v>82.599999999998545</v>
      </c>
      <c r="S3810" s="63"/>
      <c r="T3810" s="63"/>
      <c r="U3810" s="345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4"/>
        <v>380.60000000000264</v>
      </c>
      <c r="S3811" s="277"/>
      <c r="T3811" s="63"/>
      <c r="U3811" s="345"/>
      <c r="V3811" s="63"/>
      <c r="W3811" s="63"/>
    </row>
    <row r="3812" spans="1:23" ht="15">
      <c r="A3812" s="28" t="s">
        <v>785</v>
      </c>
      <c r="B3812" s="277" t="s">
        <v>2025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4"/>
        <v>401.09999999999491</v>
      </c>
      <c r="S3812" s="63"/>
      <c r="T3812" s="63"/>
      <c r="U3812" s="346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4"/>
        <v>1158.4000000000069</v>
      </c>
      <c r="O3813" t="s">
        <v>294</v>
      </c>
      <c r="S3813" s="63"/>
      <c r="T3813" s="63"/>
      <c r="U3813" s="345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4"/>
        <v>1217.7000000000262</v>
      </c>
      <c r="O3814" t="s">
        <v>293</v>
      </c>
      <c r="S3814" s="63"/>
      <c r="T3814" s="63"/>
      <c r="U3814" s="345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4"/>
        <v>1190.6000000000145</v>
      </c>
      <c r="O3815" t="s">
        <v>289</v>
      </c>
      <c r="S3815" s="28"/>
      <c r="T3815" s="63"/>
      <c r="U3815" s="345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4"/>
        <v>2293.3500000000008</v>
      </c>
      <c r="O3816" t="s">
        <v>369</v>
      </c>
      <c r="R3816" s="21" t="s">
        <v>1806</v>
      </c>
      <c r="S3816" s="63"/>
      <c r="T3816" s="63"/>
      <c r="U3816" s="345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4"/>
        <v>3154.8999999999951</v>
      </c>
      <c r="O3817" t="s">
        <v>1254</v>
      </c>
      <c r="S3817" s="225"/>
      <c r="T3817" s="63"/>
      <c r="U3817" s="345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4"/>
        <v>72.299999999997453</v>
      </c>
      <c r="S3818" s="63"/>
      <c r="T3818" s="63"/>
      <c r="U3818" s="345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4"/>
        <v>524.50000000000273</v>
      </c>
      <c r="S3819" s="277"/>
      <c r="T3819" s="63"/>
      <c r="U3819" s="346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4"/>
        <v>1481.9000000000015</v>
      </c>
      <c r="O3820" t="s">
        <v>329</v>
      </c>
      <c r="S3820" s="63"/>
      <c r="T3820" s="63"/>
      <c r="U3820" s="345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4"/>
        <v>379.59999999999945</v>
      </c>
      <c r="S3821" s="63"/>
      <c r="T3821" s="63"/>
      <c r="U3821" s="346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4"/>
        <v>1339.8000000000011</v>
      </c>
      <c r="O3822" t="s">
        <v>285</v>
      </c>
      <c r="S3822" s="277"/>
      <c r="T3822" s="63"/>
      <c r="U3822" s="346"/>
      <c r="V3822" s="63"/>
      <c r="W3822" s="63"/>
    </row>
    <row r="3823" spans="1:23" ht="15">
      <c r="A3823" s="28" t="s">
        <v>897</v>
      </c>
      <c r="B3823" s="277" t="s">
        <v>2026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4"/>
        <v>12.499999999992724</v>
      </c>
      <c r="S3823" s="277"/>
      <c r="T3823" s="63"/>
      <c r="U3823" s="345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4"/>
        <v>280.09999999999991</v>
      </c>
      <c r="S3824" s="63"/>
      <c r="T3824" s="63"/>
      <c r="U3824" s="346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4"/>
        <v>1410.3000000000065</v>
      </c>
      <c r="S3825" s="277"/>
      <c r="T3825" s="63"/>
      <c r="U3825" s="346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4"/>
        <v>2005.5999999999894</v>
      </c>
      <c r="O3826" t="s">
        <v>301</v>
      </c>
      <c r="S3826" s="277"/>
      <c r="T3826" s="63"/>
      <c r="U3826" s="345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5">SUM(E3827:K3827)</f>
        <v>1823.2000000000089</v>
      </c>
      <c r="O3827" t="s">
        <v>282</v>
      </c>
      <c r="R3827" t="s">
        <v>1806</v>
      </c>
      <c r="S3827" s="277"/>
      <c r="T3827" s="63"/>
      <c r="U3827" s="345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5"/>
        <v>2192.599999999999</v>
      </c>
      <c r="O3828" t="s">
        <v>282</v>
      </c>
      <c r="R3828" t="s">
        <v>1806</v>
      </c>
      <c r="S3828" s="63"/>
      <c r="T3828" s="63"/>
      <c r="U3828" s="345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5"/>
        <v>978.69999999999936</v>
      </c>
      <c r="S3829" s="63"/>
      <c r="T3829" s="63"/>
      <c r="U3829" s="345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5"/>
        <v>1300.5999999999997</v>
      </c>
      <c r="O3830" t="s">
        <v>301</v>
      </c>
      <c r="S3830" s="63"/>
      <c r="T3830" s="63"/>
      <c r="U3830" s="346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5"/>
        <v>1949.8999999999955</v>
      </c>
      <c r="S3831" s="277"/>
      <c r="T3831" s="63"/>
      <c r="U3831" s="345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5"/>
        <v>814.39999999998417</v>
      </c>
      <c r="S3832" s="277"/>
      <c r="T3832" s="63"/>
      <c r="U3832" s="345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5"/>
        <v>1070.5999999999785</v>
      </c>
      <c r="S3833" s="28"/>
      <c r="T3833" s="63"/>
      <c r="U3833" s="345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5"/>
        <v>1613.1000000000058</v>
      </c>
      <c r="O3834" t="s">
        <v>289</v>
      </c>
      <c r="S3834" s="225"/>
      <c r="T3834" s="63"/>
      <c r="U3834" s="345"/>
      <c r="V3834" s="63"/>
      <c r="W3834" s="63"/>
    </row>
    <row r="3835" spans="1:23" ht="15">
      <c r="A3835" s="28" t="s">
        <v>909</v>
      </c>
      <c r="B3835" s="277" t="s">
        <v>2048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5"/>
        <v>247</v>
      </c>
      <c r="S3835" s="277"/>
      <c r="T3835" s="63"/>
      <c r="U3835" s="345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5"/>
        <v>1361.9999999999959</v>
      </c>
      <c r="O3836" t="s">
        <v>284</v>
      </c>
      <c r="S3836" s="277"/>
      <c r="T3836" s="63"/>
      <c r="U3836" s="345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5"/>
        <v>1385.500000000005</v>
      </c>
      <c r="O3837" t="s">
        <v>293</v>
      </c>
      <c r="S3837" s="28"/>
      <c r="T3837" s="63"/>
      <c r="U3837" s="345"/>
      <c r="V3837" s="63"/>
      <c r="W3837" s="63"/>
    </row>
    <row r="3838" spans="1:23" ht="15">
      <c r="A3838" s="28" t="s">
        <v>912</v>
      </c>
      <c r="B3838" s="277" t="s">
        <v>2050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5"/>
        <v>595.39999999999964</v>
      </c>
      <c r="O3838" t="s">
        <v>283</v>
      </c>
      <c r="S3838" s="225"/>
      <c r="T3838" s="63"/>
      <c r="U3838" s="345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5"/>
        <v>68.400000000000091</v>
      </c>
      <c r="S3839" s="63"/>
      <c r="T3839" s="63"/>
      <c r="U3839" s="345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5"/>
        <v>441.29999999999916</v>
      </c>
      <c r="S3840" s="63"/>
      <c r="T3840" s="63"/>
      <c r="U3840" s="345"/>
      <c r="V3840" s="63"/>
      <c r="W3840" s="63"/>
    </row>
    <row r="3841" spans="1:23" ht="15">
      <c r="A3841" s="28" t="s">
        <v>915</v>
      </c>
      <c r="B3841" s="277" t="s">
        <v>2155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5"/>
        <v>525.20000000000437</v>
      </c>
      <c r="O3841" t="s">
        <v>289</v>
      </c>
      <c r="S3841" s="277"/>
      <c r="T3841" s="63"/>
      <c r="U3841" s="345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5"/>
        <v>1217.5999999999949</v>
      </c>
      <c r="O3842" t="s">
        <v>285</v>
      </c>
      <c r="S3842" s="118"/>
      <c r="T3842" s="119"/>
      <c r="U3842" s="119"/>
      <c r="V3842" s="359"/>
      <c r="W3842" s="67"/>
    </row>
    <row r="3843" spans="1:23" ht="15">
      <c r="A3843" s="28" t="s">
        <v>917</v>
      </c>
      <c r="B3843" s="277" t="s">
        <v>2027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5"/>
        <v>316.10000000000582</v>
      </c>
      <c r="S3843" s="118"/>
      <c r="T3843" s="119"/>
      <c r="U3843" s="119"/>
      <c r="V3843" s="359"/>
      <c r="W3843" s="67"/>
    </row>
    <row r="3844" spans="1:23" ht="15">
      <c r="A3844" s="28" t="s">
        <v>918</v>
      </c>
      <c r="B3844" s="277" t="s">
        <v>2000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5"/>
        <v>254.59999999999127</v>
      </c>
      <c r="S3844" s="118"/>
      <c r="T3844" s="119"/>
      <c r="U3844" s="119"/>
      <c r="V3844" s="359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5"/>
        <v>2549.3000000000011</v>
      </c>
      <c r="O3845" t="s">
        <v>283</v>
      </c>
      <c r="S3845" s="118"/>
      <c r="T3845" s="119"/>
      <c r="U3845" s="119"/>
      <c r="V3845" s="359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5"/>
        <v>1239.799999999982</v>
      </c>
      <c r="S3846" s="118"/>
      <c r="T3846" s="119"/>
      <c r="U3846" s="119"/>
      <c r="V3846" s="359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5"/>
        <v>1344.6999999999921</v>
      </c>
      <c r="O3847" t="s">
        <v>318</v>
      </c>
      <c r="S3847" s="118"/>
      <c r="T3847" s="119"/>
      <c r="U3847" s="119"/>
      <c r="V3847" s="359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5"/>
        <v>914.59999999999218</v>
      </c>
      <c r="S3848" s="118"/>
      <c r="T3848" s="119"/>
      <c r="U3848" s="119"/>
      <c r="V3848" s="359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5"/>
        <v>3027.6</v>
      </c>
      <c r="O3849" t="s">
        <v>2787</v>
      </c>
      <c r="R3849" s="21" t="s">
        <v>1557</v>
      </c>
      <c r="S3849" s="118"/>
      <c r="T3849" s="119"/>
      <c r="U3849" s="119"/>
      <c r="V3849" s="359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5"/>
        <v>385.49999999999955</v>
      </c>
      <c r="S3850" s="118"/>
      <c r="T3850" s="119"/>
      <c r="U3850" s="119"/>
      <c r="V3850" s="359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5"/>
        <v>1281.0000000000043</v>
      </c>
      <c r="S3851" s="118"/>
      <c r="T3851" s="119"/>
      <c r="U3851" s="119"/>
      <c r="V3851" s="359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5"/>
        <v>2559.3000000000197</v>
      </c>
      <c r="O3852" t="s">
        <v>321</v>
      </c>
      <c r="S3852" s="118"/>
      <c r="T3852" s="119"/>
      <c r="U3852" s="119"/>
      <c r="V3852" s="359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5"/>
        <v>2242.1000000000131</v>
      </c>
      <c r="O3853" t="s">
        <v>361</v>
      </c>
      <c r="S3853" s="118"/>
      <c r="T3853" s="119"/>
      <c r="U3853" s="119"/>
      <c r="V3853" s="359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5"/>
        <v>1113.8000000000011</v>
      </c>
      <c r="S3854" s="118"/>
      <c r="T3854" s="119"/>
      <c r="U3854" s="119"/>
      <c r="V3854" s="359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5"/>
        <v>2186.800000000002</v>
      </c>
      <c r="O3855" t="s">
        <v>289</v>
      </c>
      <c r="S3855" s="118"/>
      <c r="T3855" s="119"/>
      <c r="U3855" s="119"/>
      <c r="V3855" s="359"/>
      <c r="W3855" s="67"/>
    </row>
    <row r="3856" spans="1:23" ht="15">
      <c r="A3856" s="28" t="s">
        <v>930</v>
      </c>
      <c r="B3856" s="277" t="s">
        <v>2028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5"/>
        <v>226.49999999999818</v>
      </c>
      <c r="S3856" s="118"/>
      <c r="T3856" s="119"/>
      <c r="U3856" s="119"/>
      <c r="V3856" s="359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5"/>
        <v>1928.4000000000033</v>
      </c>
      <c r="O3857" t="s">
        <v>329</v>
      </c>
      <c r="S3857" s="118"/>
      <c r="T3857" s="119"/>
      <c r="U3857" s="119"/>
      <c r="V3857" s="359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5"/>
        <v>1034.9000000000015</v>
      </c>
      <c r="O3858" t="s">
        <v>294</v>
      </c>
      <c r="S3858" s="118"/>
      <c r="T3858" s="119"/>
      <c r="U3858" s="119"/>
      <c r="V3858" s="359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5"/>
        <v>1374.5999999999935</v>
      </c>
      <c r="S3859" s="118"/>
      <c r="T3859" s="119"/>
      <c r="U3859" s="119"/>
      <c r="V3859" s="359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5"/>
        <v>579.599999999999</v>
      </c>
      <c r="O3860" t="s">
        <v>285</v>
      </c>
      <c r="S3860" s="118"/>
      <c r="T3860" s="119"/>
      <c r="U3860" s="119"/>
      <c r="V3860" s="359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5"/>
        <v>938.09999999999309</v>
      </c>
      <c r="S3861" s="118"/>
      <c r="T3861" s="119"/>
      <c r="U3861" s="119"/>
      <c r="V3861" s="359"/>
      <c r="W3861" s="67"/>
    </row>
    <row r="3862" spans="1:23" ht="15">
      <c r="A3862" s="28" t="s">
        <v>2499</v>
      </c>
      <c r="B3862" s="277" t="s">
        <v>2006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5"/>
        <v>342.90000000001601</v>
      </c>
      <c r="S3862" s="118"/>
      <c r="T3862" s="119"/>
      <c r="U3862" s="119"/>
      <c r="V3862" s="359"/>
      <c r="W3862" s="67"/>
    </row>
    <row r="3863" spans="1:23" ht="15">
      <c r="A3863" s="28" t="s">
        <v>3311</v>
      </c>
      <c r="B3863" s="63" t="s">
        <v>3373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59"/>
      <c r="W3863" s="67"/>
    </row>
    <row r="3864" spans="1:23" ht="15">
      <c r="A3864" s="28" t="s">
        <v>3312</v>
      </c>
      <c r="B3864" s="63" t="s">
        <v>3367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59"/>
      <c r="W3864" s="67"/>
    </row>
    <row r="3865" spans="1:23" ht="15">
      <c r="A3865" s="28" t="s">
        <v>3313</v>
      </c>
      <c r="B3865" s="63" t="s">
        <v>3366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59"/>
      <c r="W3865" s="67"/>
    </row>
    <row r="3866" spans="1:23" ht="15">
      <c r="A3866" s="28" t="s">
        <v>3314</v>
      </c>
      <c r="B3866" s="63" t="s">
        <v>3382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59"/>
      <c r="W3866" s="67"/>
    </row>
    <row r="3867" spans="1:23" ht="15">
      <c r="A3867" s="28" t="s">
        <v>3315</v>
      </c>
      <c r="B3867" s="63" t="s">
        <v>3381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59"/>
      <c r="W3867" s="67"/>
    </row>
    <row r="3868" spans="1:23" ht="15">
      <c r="A3868" s="28" t="s">
        <v>3316</v>
      </c>
      <c r="B3868" s="63" t="s">
        <v>3369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59"/>
      <c r="W3868" s="67"/>
    </row>
    <row r="3869" spans="1:23" ht="15">
      <c r="A3869" s="28" t="s">
        <v>3317</v>
      </c>
      <c r="B3869" s="63" t="s">
        <v>3363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59"/>
      <c r="W3869" s="67"/>
    </row>
    <row r="3870" spans="1:23" ht="15">
      <c r="A3870" s="28" t="s">
        <v>3318</v>
      </c>
      <c r="B3870" s="63" t="s">
        <v>3394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59"/>
      <c r="W3870" s="67"/>
    </row>
    <row r="3871" spans="1:23" ht="15">
      <c r="A3871" s="28" t="s">
        <v>3319</v>
      </c>
      <c r="B3871" s="277" t="s">
        <v>3362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59"/>
      <c r="W3871" s="67"/>
    </row>
    <row r="3872" spans="1:23" ht="15">
      <c r="A3872" s="28" t="s">
        <v>3320</v>
      </c>
      <c r="B3872" s="63" t="s">
        <v>3378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59"/>
      <c r="W3872" s="67"/>
    </row>
    <row r="3873" spans="1:23" ht="15">
      <c r="A3873" s="28" t="s">
        <v>3321</v>
      </c>
      <c r="B3873" s="63" t="s">
        <v>3375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59"/>
      <c r="W3873" s="67"/>
    </row>
    <row r="3874" spans="1:23" ht="15">
      <c r="A3874" s="28" t="s">
        <v>3322</v>
      </c>
      <c r="B3874" s="63" t="s">
        <v>3390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59"/>
      <c r="W3874" s="67"/>
    </row>
    <row r="3875" spans="1:23" ht="15">
      <c r="A3875" s="28" t="s">
        <v>3323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59"/>
      <c r="W3875" s="67"/>
    </row>
    <row r="3876" spans="1:23" ht="15">
      <c r="A3876" s="28" t="s">
        <v>3324</v>
      </c>
      <c r="B3876" s="63" t="s">
        <v>3391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59"/>
      <c r="W3876" s="67"/>
    </row>
    <row r="3877" spans="1:23" ht="15">
      <c r="A3877" s="28" t="s">
        <v>3325</v>
      </c>
      <c r="B3877" s="63" t="s">
        <v>3370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59"/>
      <c r="W3877" s="67"/>
    </row>
    <row r="3878" spans="1:23" ht="15">
      <c r="A3878" s="28" t="s">
        <v>3326</v>
      </c>
      <c r="B3878" s="63" t="s">
        <v>3364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59"/>
      <c r="W3878" s="67"/>
    </row>
    <row r="3879" spans="1:23" ht="15">
      <c r="A3879" s="28" t="s">
        <v>3327</v>
      </c>
      <c r="B3879" s="63" t="s">
        <v>3371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59"/>
      <c r="W3879" s="67"/>
    </row>
    <row r="3880" spans="1:23" ht="15">
      <c r="A3880" s="28" t="s">
        <v>3328</v>
      </c>
      <c r="B3880" s="63" t="s">
        <v>3368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59"/>
      <c r="W3880" s="67"/>
    </row>
    <row r="3881" spans="1:23" ht="15">
      <c r="A3881" s="28" t="s">
        <v>3329</v>
      </c>
      <c r="B3881" s="63" t="s">
        <v>3379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59"/>
      <c r="W3881" s="67"/>
    </row>
    <row r="3882" spans="1:23" ht="15">
      <c r="A3882" s="28" t="s">
        <v>3330</v>
      </c>
      <c r="B3882" s="63" t="s">
        <v>3374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59"/>
      <c r="W3882" s="67"/>
    </row>
    <row r="3883" spans="1:23" ht="15">
      <c r="A3883" s="28" t="s">
        <v>3331</v>
      </c>
      <c r="B3883" s="277" t="s">
        <v>3361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59"/>
      <c r="W3883" s="67"/>
    </row>
    <row r="3884" spans="1:23" ht="15">
      <c r="A3884" s="28" t="s">
        <v>3332</v>
      </c>
      <c r="B3884" s="63" t="s">
        <v>3376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59"/>
      <c r="W3884" s="67"/>
    </row>
    <row r="3885" spans="1:23" ht="15">
      <c r="A3885" s="28" t="s">
        <v>3333</v>
      </c>
      <c r="B3885" s="63" t="s">
        <v>3395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59"/>
      <c r="W3885" s="67"/>
    </row>
    <row r="3886" spans="1:23" ht="15">
      <c r="A3886" s="28" t="s">
        <v>3334</v>
      </c>
      <c r="B3886" s="63" t="s">
        <v>3365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59"/>
      <c r="W3886" s="67"/>
    </row>
    <row r="3887" spans="1:23" ht="15">
      <c r="A3887" s="28" t="s">
        <v>4125</v>
      </c>
      <c r="B3887" s="63" t="s">
        <v>3372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59"/>
      <c r="W3887" s="67"/>
    </row>
    <row r="3888" spans="1:23" ht="15">
      <c r="A3888" s="28" t="s">
        <v>4126</v>
      </c>
      <c r="B3888" s="63" t="s">
        <v>3393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59"/>
      <c r="W3888" s="67"/>
    </row>
    <row r="3889" spans="1:23" ht="15">
      <c r="A3889" s="28" t="s">
        <v>4127</v>
      </c>
      <c r="B3889" s="63" t="s">
        <v>3377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59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6">SUM(E3896:K3896)</f>
        <v>3035.6500000000128</v>
      </c>
      <c r="O3896" t="s">
        <v>372</v>
      </c>
      <c r="R3896" t="s">
        <v>1807</v>
      </c>
      <c r="S3896" s="277"/>
      <c r="T3896" s="63"/>
      <c r="U3896" s="357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6"/>
        <v>2615.7000000000048</v>
      </c>
      <c r="O3897" t="s">
        <v>2475</v>
      </c>
      <c r="S3897" s="225"/>
      <c r="T3897" s="63"/>
      <c r="U3897" s="358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6"/>
        <v>2588.6499999999983</v>
      </c>
      <c r="O3898" t="s">
        <v>315</v>
      </c>
      <c r="S3898" s="63"/>
      <c r="T3898" s="63"/>
      <c r="U3898" s="346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6"/>
        <v>2443.8500000000085</v>
      </c>
      <c r="O3899" t="s">
        <v>306</v>
      </c>
      <c r="S3899" s="277"/>
      <c r="T3899" s="63"/>
      <c r="U3899" s="345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6"/>
        <v>2439.1000000000017</v>
      </c>
      <c r="O3900" t="s">
        <v>372</v>
      </c>
      <c r="R3900" t="s">
        <v>1807</v>
      </c>
      <c r="S3900" s="225"/>
      <c r="T3900" s="63"/>
      <c r="U3900" s="345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6"/>
        <v>2422.7499999999927</v>
      </c>
      <c r="O3901" t="s">
        <v>317</v>
      </c>
      <c r="S3901" s="225"/>
      <c r="T3901" s="63"/>
      <c r="U3901" s="357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6"/>
        <v>2395.099999999994</v>
      </c>
      <c r="O3902" t="s">
        <v>373</v>
      </c>
      <c r="S3902" s="277"/>
      <c r="T3902" s="63"/>
      <c r="U3902" s="345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6"/>
        <v>2313.3999999999996</v>
      </c>
      <c r="O3903" t="s">
        <v>284</v>
      </c>
      <c r="S3903" s="277"/>
      <c r="T3903" s="63"/>
      <c r="U3903" s="345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6"/>
        <v>2260.8999999999869</v>
      </c>
      <c r="O3904" t="s">
        <v>294</v>
      </c>
      <c r="S3904" s="225"/>
      <c r="T3904" s="63"/>
      <c r="U3904" s="357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6"/>
        <v>2236.7000000000016</v>
      </c>
      <c r="O3905" t="s">
        <v>311</v>
      </c>
      <c r="S3905" s="63"/>
      <c r="T3905" s="63"/>
      <c r="U3905" s="345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6"/>
        <v>2094.8999999999883</v>
      </c>
      <c r="O3906" t="s">
        <v>334</v>
      </c>
      <c r="S3906" s="63"/>
      <c r="T3906" s="63"/>
      <c r="U3906" s="345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6"/>
        <v>1953.200000000016</v>
      </c>
      <c r="O3907" t="s">
        <v>285</v>
      </c>
      <c r="S3907" s="277"/>
      <c r="T3907" s="63"/>
      <c r="U3907" s="357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6"/>
        <v>1941.1000000000004</v>
      </c>
      <c r="O3908" t="s">
        <v>289</v>
      </c>
      <c r="S3908" s="277"/>
      <c r="T3908" s="63"/>
      <c r="U3908" s="345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6"/>
        <v>1916.349999999984</v>
      </c>
      <c r="S3909" s="63"/>
      <c r="T3909" s="63"/>
      <c r="U3909" s="345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6"/>
        <v>1913.3999999999855</v>
      </c>
      <c r="O3910" t="s">
        <v>361</v>
      </c>
      <c r="S3910" s="277"/>
      <c r="T3910" s="63"/>
      <c r="U3910" s="345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6"/>
        <v>1905.899999999996</v>
      </c>
      <c r="O3911" t="s">
        <v>294</v>
      </c>
      <c r="S3911" s="277"/>
      <c r="T3911" s="63"/>
      <c r="U3911" s="357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6"/>
        <v>1898.3999999999983</v>
      </c>
      <c r="S3912" s="277"/>
      <c r="T3912" s="63"/>
      <c r="U3912" s="345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6"/>
        <v>1770.550000000012</v>
      </c>
      <c r="O3913" t="s">
        <v>325</v>
      </c>
      <c r="R3913" t="s">
        <v>1807</v>
      </c>
      <c r="S3913" s="277"/>
      <c r="T3913" s="63"/>
      <c r="U3913" s="358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6"/>
        <v>1734.8500000000031</v>
      </c>
      <c r="O3914" t="s">
        <v>288</v>
      </c>
      <c r="S3914" s="225"/>
      <c r="T3914" s="63"/>
      <c r="U3914" s="345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6"/>
        <v>1555.5999999999997</v>
      </c>
      <c r="O3915" t="s">
        <v>284</v>
      </c>
      <c r="S3915" s="63"/>
      <c r="T3915" s="63"/>
      <c r="U3915" s="345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6"/>
        <v>1490.0000000000032</v>
      </c>
      <c r="O3916" t="s">
        <v>307</v>
      </c>
      <c r="S3916" s="277"/>
      <c r="T3916" s="63"/>
      <c r="U3916" s="345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6"/>
        <v>1488.2000000000032</v>
      </c>
      <c r="O3917" t="s">
        <v>283</v>
      </c>
      <c r="S3917" s="63"/>
      <c r="T3917" s="63"/>
      <c r="U3917" s="345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6"/>
        <v>1487.5999999999949</v>
      </c>
      <c r="O3918" t="s">
        <v>303</v>
      </c>
      <c r="S3918" s="277"/>
      <c r="T3918" s="63"/>
      <c r="U3918" s="345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6"/>
        <v>1446.4999999999914</v>
      </c>
      <c r="O3919" t="s">
        <v>283</v>
      </c>
      <c r="S3919" s="63"/>
      <c r="T3919" s="63"/>
      <c r="U3919" s="357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6"/>
        <v>1415.3999999999992</v>
      </c>
      <c r="S3920" s="277"/>
      <c r="T3920" s="63"/>
      <c r="U3920" s="345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6"/>
        <v>1377.8499999999935</v>
      </c>
      <c r="S3921" s="277"/>
      <c r="T3921" s="63"/>
      <c r="U3921" s="357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6"/>
        <v>1373.1999999999971</v>
      </c>
      <c r="O3922" t="s">
        <v>283</v>
      </c>
      <c r="S3922" s="277"/>
      <c r="T3922" s="63"/>
      <c r="U3922" s="345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6"/>
        <v>1322.35</v>
      </c>
      <c r="O3923" t="s">
        <v>304</v>
      </c>
      <c r="S3923" s="63"/>
      <c r="T3923" s="63"/>
      <c r="U3923" s="345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6"/>
        <v>1306.6000000000004</v>
      </c>
      <c r="O3924" t="s">
        <v>321</v>
      </c>
      <c r="S3924" s="63"/>
      <c r="T3924" s="63"/>
      <c r="U3924" s="346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6"/>
        <v>1250.199999999988</v>
      </c>
      <c r="O3925" t="s">
        <v>287</v>
      </c>
      <c r="S3925" s="277"/>
      <c r="T3925" s="63"/>
      <c r="U3925" s="345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6"/>
        <v>1230.7999999999979</v>
      </c>
      <c r="S3926" s="225"/>
      <c r="T3926" s="63"/>
      <c r="U3926" s="345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6"/>
        <v>1230.3999999999814</v>
      </c>
      <c r="O3927" t="s">
        <v>301</v>
      </c>
      <c r="S3927" s="63"/>
      <c r="T3927" s="63"/>
      <c r="U3927" s="346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7">SUM(E3928:K3928)</f>
        <v>1220.6000000000058</v>
      </c>
      <c r="S3928" s="63"/>
      <c r="T3928" s="63"/>
      <c r="U3928" s="345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7"/>
        <v>1219.6000000000058</v>
      </c>
      <c r="O3929" t="s">
        <v>301</v>
      </c>
      <c r="S3929" s="28"/>
      <c r="T3929" s="63"/>
      <c r="U3929" s="357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7"/>
        <v>1152.9999999999964</v>
      </c>
      <c r="O3930" t="s">
        <v>322</v>
      </c>
      <c r="R3930" s="21" t="s">
        <v>1807</v>
      </c>
      <c r="S3930" s="63"/>
      <c r="T3930" s="63"/>
      <c r="U3930" s="345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7"/>
        <v>1149.1000000000058</v>
      </c>
      <c r="O3931" t="s">
        <v>293</v>
      </c>
      <c r="S3931" s="225"/>
      <c r="T3931" s="63"/>
      <c r="U3931" s="345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7"/>
        <v>1073.6999999999862</v>
      </c>
      <c r="S3932" s="225"/>
      <c r="T3932" s="63"/>
      <c r="U3932" s="346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7"/>
        <v>987.69999999999891</v>
      </c>
      <c r="O3933" t="s">
        <v>298</v>
      </c>
      <c r="S3933" s="63"/>
      <c r="T3933" s="63"/>
      <c r="U3933" s="346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7"/>
        <v>973.69999999999527</v>
      </c>
      <c r="S3934" s="63"/>
      <c r="T3934" s="63"/>
      <c r="U3934" s="345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7"/>
        <v>961.89999999999816</v>
      </c>
      <c r="S3935" s="277"/>
      <c r="T3935" s="63"/>
      <c r="U3935" s="345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7"/>
        <v>901.30000000000655</v>
      </c>
      <c r="O3936" t="s">
        <v>289</v>
      </c>
      <c r="S3936" s="277"/>
      <c r="T3936" s="63"/>
      <c r="U3936" s="345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7"/>
        <v>895.100000000004</v>
      </c>
      <c r="S3937" s="225"/>
      <c r="T3937" s="63"/>
      <c r="U3937" s="345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7"/>
        <v>887.59999999999854</v>
      </c>
      <c r="S3938" s="225"/>
      <c r="T3938" s="63"/>
      <c r="U3938" s="345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7"/>
        <v>877.90000000000509</v>
      </c>
      <c r="S3939" s="225"/>
      <c r="T3939" s="63"/>
      <c r="U3939" s="345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7"/>
        <v>867.40000000000327</v>
      </c>
      <c r="O3940" t="s">
        <v>294</v>
      </c>
      <c r="S3940" s="63"/>
      <c r="T3940" s="63"/>
      <c r="U3940" s="345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7"/>
        <v>860.40000000000691</v>
      </c>
      <c r="S3941" s="277"/>
      <c r="T3941" s="63"/>
      <c r="U3941" s="345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7"/>
        <v>846.05</v>
      </c>
      <c r="O3942" t="s">
        <v>282</v>
      </c>
      <c r="R3942" t="s">
        <v>1807</v>
      </c>
      <c r="S3942" s="63"/>
      <c r="T3942" s="63"/>
      <c r="U3942" s="345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7"/>
        <v>842.29999999999927</v>
      </c>
      <c r="S3943" s="63"/>
      <c r="T3943" s="63"/>
      <c r="U3943" s="357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7"/>
        <v>828.90000000000111</v>
      </c>
      <c r="S3944" s="63"/>
      <c r="T3944" s="63"/>
      <c r="U3944" s="345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7"/>
        <v>819.00000000000364</v>
      </c>
      <c r="S3945" s="277"/>
      <c r="T3945" s="63"/>
      <c r="U3945" s="346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7"/>
        <v>809.49999999998727</v>
      </c>
      <c r="S3946" s="28"/>
      <c r="T3946" s="63"/>
      <c r="U3946" s="345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7"/>
        <v>787.00000000000182</v>
      </c>
      <c r="O3947" t="s">
        <v>298</v>
      </c>
      <c r="S3947" s="63"/>
      <c r="T3947" s="63"/>
      <c r="U3947" s="345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7"/>
        <v>753.90000000000327</v>
      </c>
      <c r="O3948" t="s">
        <v>294</v>
      </c>
      <c r="S3948" s="225"/>
      <c r="T3948" s="63"/>
      <c r="U3948" s="345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7"/>
        <v>746.49999999999636</v>
      </c>
      <c r="S3949" s="63"/>
      <c r="T3949" s="63"/>
      <c r="U3949" s="345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7"/>
        <v>726.80000000000473</v>
      </c>
      <c r="S3950" s="63"/>
      <c r="T3950" s="63"/>
      <c r="U3950" s="345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7"/>
        <v>716.50000000000477</v>
      </c>
      <c r="S3951" s="63"/>
      <c r="T3951" s="63"/>
      <c r="U3951" s="345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7"/>
        <v>713.99999999999454</v>
      </c>
      <c r="S3952" s="63"/>
      <c r="T3952" s="63"/>
      <c r="U3952" s="358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7"/>
        <v>705.80000000000291</v>
      </c>
      <c r="S3953" s="277"/>
      <c r="T3953" s="63"/>
      <c r="U3953" s="357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7"/>
        <v>702.09999999999309</v>
      </c>
      <c r="S3954" s="277"/>
      <c r="T3954" s="63"/>
      <c r="U3954" s="345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7"/>
        <v>629.10000000000036</v>
      </c>
      <c r="O3955" t="s">
        <v>288</v>
      </c>
      <c r="S3955" s="63"/>
      <c r="T3955" s="63"/>
      <c r="U3955" s="345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7"/>
        <v>592.70000000001528</v>
      </c>
      <c r="S3956" s="63"/>
      <c r="T3956" s="63"/>
      <c r="U3956" s="345"/>
      <c r="V3956" s="63"/>
      <c r="W3956" s="63"/>
    </row>
    <row r="3957" spans="1:23" ht="15">
      <c r="A3957" s="28" t="s">
        <v>897</v>
      </c>
      <c r="B3957" s="277" t="s">
        <v>2002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7"/>
        <v>586.10000000000218</v>
      </c>
      <c r="O3957" t="s">
        <v>282</v>
      </c>
      <c r="R3957" s="21" t="s">
        <v>1807</v>
      </c>
      <c r="S3957" s="63"/>
      <c r="T3957" s="63"/>
      <c r="U3957" s="346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7"/>
        <v>572.79999999999745</v>
      </c>
      <c r="O3958" t="s">
        <v>285</v>
      </c>
      <c r="S3958" s="277"/>
      <c r="T3958" s="63"/>
      <c r="U3958" s="358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7"/>
        <v>550.00000000000364</v>
      </c>
      <c r="S3959" s="277"/>
      <c r="T3959" s="63"/>
      <c r="U3959" s="357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8">SUM(E3960:K3960)</f>
        <v>521.60000000000582</v>
      </c>
      <c r="S3960" s="28"/>
      <c r="T3960" s="63"/>
      <c r="U3960" s="357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8"/>
        <v>512.299999999992</v>
      </c>
      <c r="S3961" s="225"/>
      <c r="T3961" s="63"/>
      <c r="U3961" s="346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8"/>
        <v>503.49999999999636</v>
      </c>
      <c r="O3962" t="s">
        <v>298</v>
      </c>
      <c r="S3962" s="277"/>
      <c r="T3962" s="63"/>
      <c r="U3962" s="357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8"/>
        <v>495.59999999999491</v>
      </c>
      <c r="S3963" s="28"/>
      <c r="T3963" s="63"/>
      <c r="U3963" s="345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8"/>
        <v>494.600000000004</v>
      </c>
      <c r="S3964" s="225"/>
      <c r="T3964" s="63"/>
      <c r="U3964" s="345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8"/>
        <v>491.99999999999636</v>
      </c>
      <c r="S3965" s="63"/>
      <c r="T3965" s="63"/>
      <c r="U3965" s="357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8"/>
        <v>486.19999999999709</v>
      </c>
      <c r="S3966" s="63"/>
      <c r="T3966" s="63"/>
      <c r="U3966" s="357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8"/>
        <v>422.49999999999636</v>
      </c>
      <c r="O3967" t="s">
        <v>289</v>
      </c>
      <c r="S3967" s="277"/>
      <c r="T3967" s="63"/>
      <c r="U3967" s="345"/>
      <c r="V3967" s="63"/>
      <c r="W3967" s="63"/>
    </row>
    <row r="3968" spans="1:23" ht="15">
      <c r="A3968" s="28" t="s">
        <v>908</v>
      </c>
      <c r="B3968" s="277" t="s">
        <v>2007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8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8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8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8"/>
        <v>269.80000000000109</v>
      </c>
    </row>
    <row r="3972" spans="1:13" ht="15">
      <c r="A3972" s="28" t="s">
        <v>912</v>
      </c>
      <c r="B3972" s="277" t="s">
        <v>2004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8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8"/>
        <v>251.90000000000327</v>
      </c>
    </row>
    <row r="3974" spans="1:13" ht="15">
      <c r="A3974" s="28" t="s">
        <v>914</v>
      </c>
      <c r="B3974" s="277" t="s">
        <v>2005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8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8"/>
        <v>239.00000000000182</v>
      </c>
    </row>
    <row r="3976" spans="1:13" ht="15">
      <c r="A3976" s="28" t="s">
        <v>916</v>
      </c>
      <c r="B3976" s="277" t="s">
        <v>2001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8"/>
        <v>226.19999999999891</v>
      </c>
    </row>
    <row r="3977" spans="1:13" ht="15">
      <c r="A3977" s="28" t="s">
        <v>917</v>
      </c>
      <c r="B3977" s="277" t="s">
        <v>2000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8"/>
        <v>205.19999999998618</v>
      </c>
    </row>
    <row r="3978" spans="1:13" ht="15">
      <c r="A3978" s="28" t="s">
        <v>918</v>
      </c>
      <c r="B3978" s="277" t="s">
        <v>2006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8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8"/>
        <v>175.299999999992</v>
      </c>
    </row>
    <row r="3980" spans="1:13" ht="15">
      <c r="A3980" s="28" t="s">
        <v>920</v>
      </c>
      <c r="B3980" s="277" t="s">
        <v>2009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8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8"/>
        <v>138.59999999999854</v>
      </c>
    </row>
    <row r="3982" spans="1:13" ht="15">
      <c r="A3982" s="28" t="s">
        <v>922</v>
      </c>
      <c r="B3982" s="277" t="s">
        <v>2016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8"/>
        <v>135.799999999992</v>
      </c>
    </row>
    <row r="3983" spans="1:13" ht="15">
      <c r="A3983" s="28" t="s">
        <v>923</v>
      </c>
      <c r="B3983" s="277" t="s">
        <v>2008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8"/>
        <v>76.199999999993452</v>
      </c>
    </row>
    <row r="3984" spans="1:13" ht="15">
      <c r="A3984" s="28" t="s">
        <v>924</v>
      </c>
      <c r="B3984" s="277" t="s">
        <v>2021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8"/>
        <v>0</v>
      </c>
    </row>
    <row r="3985" spans="1:13" ht="15">
      <c r="A3985" s="28" t="s">
        <v>925</v>
      </c>
      <c r="B3985" s="277" t="s">
        <v>2051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8"/>
        <v>0</v>
      </c>
    </row>
    <row r="3986" spans="1:13" ht="15">
      <c r="A3986" s="28" t="s">
        <v>926</v>
      </c>
      <c r="B3986" s="277" t="s">
        <v>2022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8"/>
        <v>0</v>
      </c>
    </row>
    <row r="3987" spans="1:13" ht="15">
      <c r="A3987" s="28" t="s">
        <v>927</v>
      </c>
      <c r="B3987" s="277" t="s">
        <v>2023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8"/>
        <v>0</v>
      </c>
    </row>
    <row r="3988" spans="1:13" ht="15">
      <c r="A3988" s="28" t="s">
        <v>928</v>
      </c>
      <c r="B3988" s="277" t="s">
        <v>4493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8"/>
        <v>0</v>
      </c>
    </row>
    <row r="3989" spans="1:13" ht="15">
      <c r="A3989" s="28" t="s">
        <v>929</v>
      </c>
      <c r="B3989" s="277" t="s">
        <v>2024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8"/>
        <v>0</v>
      </c>
    </row>
    <row r="3990" spans="1:13" ht="15">
      <c r="A3990" s="28" t="s">
        <v>930</v>
      </c>
      <c r="B3990" s="277" t="s">
        <v>2025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8"/>
        <v>0</v>
      </c>
    </row>
    <row r="3991" spans="1:13" ht="15">
      <c r="A3991" s="28" t="s">
        <v>931</v>
      </c>
      <c r="B3991" s="277" t="s">
        <v>2026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8"/>
        <v>0</v>
      </c>
    </row>
    <row r="3992" spans="1:13" ht="15">
      <c r="A3992" s="28" t="s">
        <v>932</v>
      </c>
      <c r="B3992" s="277" t="s">
        <v>2048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8"/>
        <v>0</v>
      </c>
    </row>
    <row r="3993" spans="1:13" ht="15">
      <c r="A3993" s="28" t="s">
        <v>933</v>
      </c>
      <c r="B3993" s="277" t="s">
        <v>2050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8"/>
        <v>0</v>
      </c>
    </row>
    <row r="3994" spans="1:13" ht="15">
      <c r="A3994" s="28" t="s">
        <v>934</v>
      </c>
      <c r="B3994" s="277" t="s">
        <v>2155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8"/>
        <v>0</v>
      </c>
    </row>
    <row r="3995" spans="1:13" ht="15">
      <c r="A3995" s="28" t="s">
        <v>935</v>
      </c>
      <c r="B3995" s="277" t="s">
        <v>2027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8"/>
        <v>0</v>
      </c>
    </row>
    <row r="3996" spans="1:13" ht="15">
      <c r="A3996" s="28" t="s">
        <v>2499</v>
      </c>
      <c r="B3996" s="277" t="s">
        <v>2028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8"/>
        <v>0</v>
      </c>
    </row>
    <row r="3997" spans="1:13" ht="15">
      <c r="A3997" s="28" t="s">
        <v>3311</v>
      </c>
      <c r="B3997" s="63" t="s">
        <v>3373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3312</v>
      </c>
      <c r="B3998" s="63" t="s">
        <v>3367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3313</v>
      </c>
      <c r="B3999" s="63" t="s">
        <v>3366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3314</v>
      </c>
      <c r="B4000" s="63" t="s">
        <v>3382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3315</v>
      </c>
      <c r="B4001" s="63" t="s">
        <v>3381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3316</v>
      </c>
      <c r="B4002" s="63" t="s">
        <v>3369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3317</v>
      </c>
      <c r="B4003" s="63" t="s">
        <v>3363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3318</v>
      </c>
      <c r="B4004" s="63" t="s">
        <v>3394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3319</v>
      </c>
      <c r="B4005" s="277" t="s">
        <v>3362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3320</v>
      </c>
      <c r="B4006" s="63" t="s">
        <v>3378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3321</v>
      </c>
      <c r="B4007" s="63" t="s">
        <v>3375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3322</v>
      </c>
      <c r="B4008" s="63" t="s">
        <v>3390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3323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3324</v>
      </c>
      <c r="B4010" s="63" t="s">
        <v>3391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3325</v>
      </c>
      <c r="B4011" s="63" t="s">
        <v>3370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3326</v>
      </c>
      <c r="B4012" s="63" t="s">
        <v>3364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3327</v>
      </c>
      <c r="B4013" s="63" t="s">
        <v>3371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3328</v>
      </c>
      <c r="B4014" s="63" t="s">
        <v>3368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3329</v>
      </c>
      <c r="B4015" s="63" t="s">
        <v>3379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3330</v>
      </c>
      <c r="B4016" s="63" t="s">
        <v>3374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3331</v>
      </c>
      <c r="B4017" s="277" t="s">
        <v>3361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3332</v>
      </c>
      <c r="B4018" s="63" t="s">
        <v>3376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3333</v>
      </c>
      <c r="B4019" s="63" t="s">
        <v>3395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3334</v>
      </c>
      <c r="B4020" s="63" t="s">
        <v>3365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4125</v>
      </c>
      <c r="B4021" s="63" t="s">
        <v>3372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4126</v>
      </c>
      <c r="B4022" s="63" t="s">
        <v>3393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4127</v>
      </c>
      <c r="B4023" s="63" t="s">
        <v>3377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9">SUM(E4030:K4030)</f>
        <v>1890.5000000000005</v>
      </c>
      <c r="O4030" t="s">
        <v>308</v>
      </c>
      <c r="R4030" s="225"/>
      <c r="S4030" s="277"/>
      <c r="T4030" s="63"/>
      <c r="U4030" s="345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9"/>
        <v>1799.2999999999963</v>
      </c>
      <c r="O4031" t="s">
        <v>860</v>
      </c>
      <c r="R4031" s="225"/>
      <c r="S4031" s="225"/>
      <c r="T4031" s="63"/>
      <c r="U4031" s="345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9"/>
        <v>1593.4000000000008</v>
      </c>
      <c r="O4032" t="s">
        <v>302</v>
      </c>
      <c r="R4032" t="s">
        <v>1808</v>
      </c>
      <c r="S4032" s="63"/>
      <c r="T4032" s="63"/>
      <c r="U4032" s="346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9"/>
        <v>1542.0000000000095</v>
      </c>
      <c r="O4033" t="s">
        <v>339</v>
      </c>
      <c r="R4033" t="s">
        <v>1808</v>
      </c>
      <c r="S4033" s="277"/>
      <c r="T4033" s="63"/>
      <c r="U4033" s="345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9"/>
        <v>1537.3499999999935</v>
      </c>
      <c r="O4034" t="s">
        <v>301</v>
      </c>
      <c r="R4034" s="225"/>
      <c r="S4034" s="225"/>
      <c r="T4034" s="63"/>
      <c r="U4034" s="345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9"/>
        <v>1453.4000000000167</v>
      </c>
      <c r="O4035" t="s">
        <v>2816</v>
      </c>
      <c r="R4035" t="s">
        <v>1808</v>
      </c>
      <c r="S4035" s="225"/>
      <c r="T4035" s="63"/>
      <c r="U4035" s="345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9"/>
        <v>1450.3000000000109</v>
      </c>
      <c r="O4036" t="s">
        <v>353</v>
      </c>
      <c r="R4036" s="225"/>
      <c r="S4036" s="277"/>
      <c r="T4036" s="63"/>
      <c r="U4036" s="345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9"/>
        <v>1426.1000000000015</v>
      </c>
      <c r="R4037" s="225"/>
      <c r="S4037" s="277"/>
      <c r="T4037" s="63"/>
      <c r="U4037" s="345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9"/>
        <v>1407.2</v>
      </c>
      <c r="O4038" t="s">
        <v>282</v>
      </c>
      <c r="R4038" t="s">
        <v>1808</v>
      </c>
      <c r="S4038" s="277"/>
      <c r="T4038" s="63"/>
      <c r="U4038" s="345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9"/>
        <v>1376.8000000000088</v>
      </c>
      <c r="O4039" t="s">
        <v>1282</v>
      </c>
      <c r="R4039" s="225"/>
      <c r="S4039" s="225"/>
      <c r="T4039" s="63"/>
      <c r="U4039" s="346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9"/>
        <v>1362.000000000003</v>
      </c>
      <c r="O4040" t="s">
        <v>1281</v>
      </c>
      <c r="R4040" s="225"/>
      <c r="S4040" s="63"/>
      <c r="T4040" s="63"/>
      <c r="U4040" s="345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9"/>
        <v>1331.3</v>
      </c>
      <c r="R4041" s="225"/>
      <c r="S4041" s="277"/>
      <c r="T4041" s="63"/>
      <c r="U4041" s="345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9"/>
        <v>1303.2000000000014</v>
      </c>
      <c r="O4042" t="s">
        <v>337</v>
      </c>
      <c r="R4042" s="225"/>
      <c r="S4042" s="63"/>
      <c r="T4042" s="63"/>
      <c r="U4042" s="345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9"/>
        <v>1302.500000000003</v>
      </c>
      <c r="O4043" t="s">
        <v>875</v>
      </c>
      <c r="R4043" s="225"/>
      <c r="S4043" s="277"/>
      <c r="T4043" s="63"/>
      <c r="U4043" s="346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9"/>
        <v>1252.3999999999928</v>
      </c>
      <c r="O4044" t="s">
        <v>288</v>
      </c>
      <c r="R4044" s="225"/>
      <c r="S4044" s="63"/>
      <c r="T4044" s="63"/>
      <c r="U4044" s="345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9"/>
        <v>1229.6999999999884</v>
      </c>
      <c r="O4045" t="s">
        <v>309</v>
      </c>
      <c r="R4045" s="225"/>
      <c r="S4045" s="277"/>
      <c r="T4045" s="63"/>
      <c r="U4045" s="346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9"/>
        <v>1103.5000000000036</v>
      </c>
      <c r="O4046" t="s">
        <v>287</v>
      </c>
      <c r="R4046" s="225"/>
      <c r="S4046" s="63"/>
      <c r="T4046" s="63"/>
      <c r="U4046" s="345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9"/>
        <v>1042.3000000000065</v>
      </c>
      <c r="O4047" t="s">
        <v>293</v>
      </c>
      <c r="R4047" s="225"/>
      <c r="S4047" s="277"/>
      <c r="T4047" s="63"/>
      <c r="U4047" s="345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9"/>
        <v>1021.4999999999945</v>
      </c>
      <c r="O4048" t="s">
        <v>301</v>
      </c>
      <c r="R4048" s="225"/>
      <c r="S4048" s="277"/>
      <c r="T4048" s="63"/>
      <c r="U4048" s="345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9"/>
        <v>986.94999999999345</v>
      </c>
      <c r="R4049" s="225"/>
      <c r="S4049" s="277"/>
      <c r="T4049" s="63"/>
      <c r="U4049" s="346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9"/>
        <v>927.39999999999054</v>
      </c>
      <c r="O4050" t="s">
        <v>289</v>
      </c>
      <c r="R4050" s="225"/>
      <c r="S4050" s="225"/>
      <c r="T4050" s="63"/>
      <c r="U4050" s="345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9"/>
        <v>911.09999999999991</v>
      </c>
      <c r="O4051" t="s">
        <v>298</v>
      </c>
      <c r="R4051" s="225"/>
      <c r="S4051" s="63"/>
      <c r="T4051" s="63"/>
      <c r="U4051" s="346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9"/>
        <v>879.70000000000186</v>
      </c>
      <c r="R4052" s="225"/>
      <c r="S4052" s="277"/>
      <c r="T4052" s="63"/>
      <c r="U4052" s="345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9"/>
        <v>873.09999999998979</v>
      </c>
      <c r="R4053" s="225"/>
      <c r="S4053" s="63"/>
      <c r="T4053" s="63"/>
      <c r="U4053" s="345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9"/>
        <v>866.94999999998981</v>
      </c>
      <c r="O4054" t="s">
        <v>312</v>
      </c>
      <c r="R4054" s="225"/>
      <c r="S4054" s="277"/>
      <c r="T4054" s="63"/>
      <c r="U4054" s="345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9"/>
        <v>798.79999999998836</v>
      </c>
      <c r="R4055" s="225"/>
      <c r="S4055" s="63"/>
      <c r="T4055" s="63"/>
      <c r="U4055" s="345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9"/>
        <v>770.50000000001455</v>
      </c>
      <c r="O4056" t="s">
        <v>283</v>
      </c>
      <c r="R4056" s="225"/>
      <c r="S4056" s="277"/>
      <c r="T4056" s="63"/>
      <c r="U4056" s="345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9"/>
        <v>757.59999999999786</v>
      </c>
      <c r="R4057" s="225"/>
      <c r="S4057" s="277"/>
      <c r="T4057" s="63"/>
      <c r="U4057" s="345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9"/>
        <v>751.89999999999714</v>
      </c>
      <c r="R4058" s="225"/>
      <c r="S4058" s="277"/>
      <c r="T4058" s="63"/>
      <c r="U4058" s="345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9"/>
        <v>746.54999999999563</v>
      </c>
      <c r="O4059" t="s">
        <v>289</v>
      </c>
      <c r="R4059" s="225"/>
      <c r="S4059" s="63"/>
      <c r="T4059" s="63"/>
      <c r="U4059" s="345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9"/>
        <v>734.90000000000873</v>
      </c>
      <c r="O4060" t="s">
        <v>283</v>
      </c>
      <c r="R4060" s="225"/>
      <c r="S4060" s="63"/>
      <c r="T4060" s="63"/>
      <c r="U4060" s="345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9"/>
        <v>709.49999999998909</v>
      </c>
      <c r="R4061" s="225"/>
      <c r="S4061" s="225"/>
      <c r="T4061" s="63"/>
      <c r="U4061" s="345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0">SUM(E4062:K4062)</f>
        <v>682.799999999992</v>
      </c>
      <c r="R4062" s="225"/>
      <c r="S4062" s="63"/>
      <c r="T4062" s="63"/>
      <c r="U4062" s="345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0"/>
        <v>669.34999999999854</v>
      </c>
      <c r="O4063" t="s">
        <v>288</v>
      </c>
      <c r="R4063" s="225"/>
      <c r="S4063" s="277"/>
      <c r="T4063" s="63"/>
      <c r="U4063" s="345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0"/>
        <v>668.74999999999636</v>
      </c>
      <c r="R4064" s="225"/>
      <c r="S4064" s="63"/>
      <c r="T4064" s="63"/>
      <c r="U4064" s="345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0"/>
        <v>619.00000000001455</v>
      </c>
      <c r="R4065" s="225"/>
      <c r="S4065" s="28"/>
      <c r="T4065" s="63"/>
      <c r="U4065" s="346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0"/>
        <v>581.99999999999272</v>
      </c>
      <c r="R4066" s="225"/>
      <c r="S4066" s="63"/>
      <c r="T4066" s="63"/>
      <c r="U4066" s="345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0"/>
        <v>576</v>
      </c>
      <c r="R4067" s="225"/>
      <c r="S4067" s="277"/>
      <c r="T4067" s="63"/>
      <c r="U4067" s="346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0"/>
        <v>567.34999999999127</v>
      </c>
      <c r="R4068" s="225"/>
      <c r="S4068" s="277"/>
      <c r="T4068" s="63"/>
      <c r="U4068" s="346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0"/>
        <v>544.79999999999995</v>
      </c>
      <c r="O4069" t="s">
        <v>298</v>
      </c>
      <c r="R4069" s="225"/>
      <c r="S4069" s="225"/>
      <c r="T4069" s="63"/>
      <c r="U4069" s="346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0"/>
        <v>533.60000000000946</v>
      </c>
      <c r="R4070" s="225"/>
      <c r="S4070" s="63"/>
      <c r="T4070" s="63"/>
      <c r="U4070" s="346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0"/>
        <v>533.19999999999345</v>
      </c>
      <c r="R4071" s="225"/>
      <c r="S4071" s="63"/>
      <c r="T4071" s="63"/>
      <c r="U4071" s="345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0"/>
        <v>504.35000000000946</v>
      </c>
      <c r="O4072" t="s">
        <v>284</v>
      </c>
      <c r="R4072" s="225"/>
      <c r="S4072" s="277"/>
      <c r="T4072" s="63"/>
      <c r="U4072" s="345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0"/>
        <v>500.40000000000873</v>
      </c>
      <c r="S4073" s="277"/>
      <c r="T4073" s="63"/>
      <c r="U4073" s="346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0"/>
        <v>496.79999999998836</v>
      </c>
      <c r="R4074" s="225"/>
      <c r="S4074" s="225"/>
      <c r="T4074" s="63"/>
      <c r="U4074" s="345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0"/>
        <v>476.44999999999345</v>
      </c>
      <c r="R4075" s="225"/>
      <c r="S4075" s="225"/>
      <c r="T4075" s="63"/>
      <c r="U4075" s="345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0"/>
        <v>470.20000000001164</v>
      </c>
      <c r="R4076" s="225"/>
      <c r="S4076" s="225"/>
      <c r="T4076" s="63"/>
      <c r="U4076" s="345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0"/>
        <v>445.5</v>
      </c>
      <c r="R4077" s="225"/>
      <c r="S4077" s="277"/>
      <c r="T4077" s="63"/>
      <c r="U4077" s="346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0"/>
        <v>438.90000000000873</v>
      </c>
      <c r="O4078" t="s">
        <v>294</v>
      </c>
      <c r="R4078" s="225"/>
      <c r="S4078" s="63"/>
      <c r="T4078" s="63"/>
      <c r="U4078" s="345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0"/>
        <v>419</v>
      </c>
      <c r="O4079" t="s">
        <v>282</v>
      </c>
      <c r="R4079" s="21" t="s">
        <v>1808</v>
      </c>
      <c r="S4079" s="277"/>
      <c r="T4079" s="63"/>
      <c r="U4079" s="345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0"/>
        <v>418.50000000000182</v>
      </c>
      <c r="R4080" s="225"/>
      <c r="S4080" s="63"/>
      <c r="T4080" s="63"/>
      <c r="U4080" s="346"/>
      <c r="V4080" s="63"/>
      <c r="W4080" s="63"/>
    </row>
    <row r="4081" spans="1:23" ht="15">
      <c r="A4081" s="28" t="s">
        <v>786</v>
      </c>
      <c r="B4081" s="277" t="s">
        <v>2005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0"/>
        <v>417.399999999996</v>
      </c>
      <c r="O4081" t="s">
        <v>301</v>
      </c>
      <c r="S4081" s="63"/>
      <c r="T4081" s="63"/>
      <c r="U4081" s="345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0"/>
        <v>411.40000000000873</v>
      </c>
      <c r="S4082" s="63"/>
      <c r="T4082" s="63"/>
      <c r="U4082" s="345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0"/>
        <v>405.69999999999635</v>
      </c>
      <c r="R4083" s="225"/>
      <c r="S4083" s="28"/>
      <c r="T4083" s="63"/>
      <c r="U4083" s="345"/>
      <c r="V4083" s="63"/>
      <c r="W4083" s="63"/>
    </row>
    <row r="4084" spans="1:23" ht="15">
      <c r="A4084" s="28" t="s">
        <v>794</v>
      </c>
      <c r="B4084" s="277" t="s">
        <v>2155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0"/>
        <v>403.40000000000509</v>
      </c>
      <c r="O4084" t="s">
        <v>284</v>
      </c>
      <c r="S4084" s="63"/>
      <c r="T4084" s="63"/>
      <c r="U4084" s="345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0"/>
        <v>401.600000000004</v>
      </c>
      <c r="S4085" s="225"/>
      <c r="T4085" s="63"/>
      <c r="U4085" s="345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0"/>
        <v>378</v>
      </c>
      <c r="R4086" s="225"/>
      <c r="S4086" s="63"/>
      <c r="T4086" s="63"/>
      <c r="U4086" s="345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0"/>
        <v>374.39999999999054</v>
      </c>
      <c r="O4087" t="s">
        <v>293</v>
      </c>
      <c r="S4087" s="277"/>
      <c r="T4087" s="63"/>
      <c r="U4087" s="346"/>
      <c r="V4087" s="63"/>
      <c r="W4087" s="63"/>
    </row>
    <row r="4088" spans="1:23" ht="15">
      <c r="A4088" s="28" t="s">
        <v>799</v>
      </c>
      <c r="B4088" s="277" t="s">
        <v>2021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0"/>
        <v>371.40000000000509</v>
      </c>
      <c r="O4088" t="s">
        <v>288</v>
      </c>
      <c r="S4088" s="63"/>
      <c r="T4088" s="63"/>
      <c r="U4088" s="345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0"/>
        <v>350.5</v>
      </c>
      <c r="O4089" t="s">
        <v>293</v>
      </c>
      <c r="R4089" s="225"/>
      <c r="S4089" s="63"/>
      <c r="T4089" s="63"/>
      <c r="U4089" s="346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0"/>
        <v>333.00000000000364</v>
      </c>
      <c r="S4090" s="277"/>
      <c r="T4090" s="63"/>
      <c r="U4090" s="346"/>
      <c r="V4090" s="63"/>
      <c r="W4090" s="63"/>
    </row>
    <row r="4091" spans="1:23" ht="15">
      <c r="A4091" s="28" t="s">
        <v>897</v>
      </c>
      <c r="B4091" s="277" t="s">
        <v>2016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0"/>
        <v>329.49999999999272</v>
      </c>
      <c r="S4091" s="277"/>
      <c r="T4091" s="63"/>
      <c r="U4091" s="345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0"/>
        <v>316.49999999999636</v>
      </c>
      <c r="S4092" s="63"/>
      <c r="T4092" s="63"/>
      <c r="U4092" s="346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0"/>
        <v>298.89999999999418</v>
      </c>
      <c r="S4093" s="277"/>
      <c r="T4093" s="63"/>
      <c r="U4093" s="346"/>
      <c r="V4093" s="63"/>
      <c r="W4093" s="63"/>
    </row>
    <row r="4094" spans="1:23" ht="15">
      <c r="A4094" s="28" t="s">
        <v>900</v>
      </c>
      <c r="B4094" s="277" t="s">
        <v>2004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1">SUM(E4094:K4094)</f>
        <v>297.09999999999854</v>
      </c>
      <c r="S4094" s="277"/>
      <c r="T4094" s="63"/>
      <c r="U4094" s="345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1"/>
        <v>296.20000000000437</v>
      </c>
      <c r="S4095" s="277"/>
      <c r="T4095" s="63"/>
      <c r="U4095" s="345"/>
      <c r="V4095" s="63"/>
      <c r="W4095" s="63"/>
    </row>
    <row r="4096" spans="1:23" ht="15">
      <c r="A4096" s="28" t="s">
        <v>902</v>
      </c>
      <c r="B4096" s="277" t="s">
        <v>2028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1"/>
        <v>279.59999999999854</v>
      </c>
      <c r="S4096" s="63"/>
      <c r="T4096" s="63"/>
      <c r="U4096" s="345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1"/>
        <v>267.09999999999854</v>
      </c>
      <c r="R4097" s="225"/>
      <c r="S4097" s="63"/>
      <c r="T4097" s="63"/>
      <c r="U4097" s="345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1"/>
        <v>264.70000000000618</v>
      </c>
      <c r="S4098" s="63"/>
      <c r="T4098" s="63"/>
      <c r="U4098" s="346"/>
      <c r="V4098" s="63"/>
      <c r="W4098" s="63"/>
    </row>
    <row r="4099" spans="1:23" ht="15">
      <c r="A4099" s="28" t="s">
        <v>905</v>
      </c>
      <c r="B4099" s="277" t="s">
        <v>2009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1"/>
        <v>261.49999999999454</v>
      </c>
      <c r="S4099" s="277"/>
      <c r="T4099" s="63"/>
      <c r="U4099" s="345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1"/>
        <v>258.59999999999491</v>
      </c>
      <c r="S4100" s="277"/>
      <c r="T4100" s="63"/>
      <c r="U4100" s="345"/>
      <c r="V4100" s="63"/>
      <c r="W4100" s="63"/>
    </row>
    <row r="4101" spans="1:23" ht="15">
      <c r="A4101" s="28" t="s">
        <v>907</v>
      </c>
      <c r="B4101" s="277" t="s">
        <v>4493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1"/>
        <v>248.90000000000509</v>
      </c>
      <c r="S4101" s="28"/>
      <c r="T4101" s="63"/>
      <c r="U4101" s="345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1"/>
        <v>248.40000000000873</v>
      </c>
      <c r="S4102" s="225"/>
      <c r="T4102" s="63"/>
      <c r="U4102" s="345"/>
      <c r="V4102" s="63"/>
      <c r="W4102" s="63"/>
    </row>
    <row r="4103" spans="1:23" ht="15">
      <c r="A4103" s="28" t="s">
        <v>909</v>
      </c>
      <c r="B4103" s="277" t="s">
        <v>2006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1"/>
        <v>247.60000000000946</v>
      </c>
      <c r="S4103" s="277"/>
      <c r="T4103" s="63"/>
      <c r="U4103" s="345"/>
      <c r="V4103" s="63"/>
      <c r="W4103" s="63"/>
    </row>
    <row r="4104" spans="1:23" ht="15">
      <c r="A4104" s="28" t="s">
        <v>910</v>
      </c>
      <c r="B4104" s="277" t="s">
        <v>2007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1"/>
        <v>235.70000000000073</v>
      </c>
      <c r="S4104" s="277"/>
      <c r="T4104" s="63"/>
      <c r="U4104" s="345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1"/>
        <v>234.00000000000364</v>
      </c>
      <c r="S4105" s="28"/>
      <c r="T4105" s="63"/>
      <c r="U4105" s="345"/>
      <c r="V4105" s="63"/>
      <c r="W4105" s="63"/>
    </row>
    <row r="4106" spans="1:23" ht="15">
      <c r="A4106" s="28" t="s">
        <v>912</v>
      </c>
      <c r="B4106" s="277" t="s">
        <v>2025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1"/>
        <v>229.59999999999491</v>
      </c>
      <c r="S4106" s="225"/>
      <c r="T4106" s="63"/>
      <c r="U4106" s="345"/>
      <c r="V4106" s="63"/>
      <c r="W4106" s="63"/>
    </row>
    <row r="4107" spans="1:23" ht="15">
      <c r="A4107" s="28" t="s">
        <v>913</v>
      </c>
      <c r="B4107" s="277" t="s">
        <v>2001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1"/>
        <v>229.49999999999636</v>
      </c>
      <c r="S4107" s="63"/>
      <c r="T4107" s="63"/>
      <c r="U4107" s="345"/>
      <c r="V4107" s="63"/>
      <c r="W4107" s="63"/>
    </row>
    <row r="4108" spans="1:23" ht="15">
      <c r="A4108" s="28" t="s">
        <v>914</v>
      </c>
      <c r="B4108" s="277" t="s">
        <v>2008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1"/>
        <v>206.40000000000146</v>
      </c>
      <c r="S4108" s="63"/>
      <c r="T4108" s="63"/>
      <c r="U4108" s="345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1"/>
        <v>205.99999999999272</v>
      </c>
      <c r="S4109" s="277"/>
      <c r="T4109" s="63"/>
      <c r="U4109" s="345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1"/>
        <v>187.29999999999563</v>
      </c>
    </row>
    <row r="4111" spans="1:23" ht="15">
      <c r="A4111" s="28" t="s">
        <v>917</v>
      </c>
      <c r="B4111" s="277" t="s">
        <v>2023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1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1"/>
        <v>162.49999999999636</v>
      </c>
      <c r="R4112" s="225"/>
    </row>
    <row r="4113" spans="1:13" ht="15">
      <c r="A4113" s="28" t="s">
        <v>919</v>
      </c>
      <c r="B4113" s="277" t="s">
        <v>2000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1"/>
        <v>143.60000000000946</v>
      </c>
    </row>
    <row r="4114" spans="1:13" ht="15">
      <c r="A4114" s="28" t="s">
        <v>920</v>
      </c>
      <c r="B4114" s="277" t="s">
        <v>2026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1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1"/>
        <v>112.50000000000364</v>
      </c>
    </row>
    <row r="4116" spans="1:13" ht="15">
      <c r="A4116" s="28" t="s">
        <v>922</v>
      </c>
      <c r="B4116" s="277" t="s">
        <v>2022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1"/>
        <v>100.69999999999709</v>
      </c>
    </row>
    <row r="4117" spans="1:13" ht="15">
      <c r="A4117" s="28" t="s">
        <v>923</v>
      </c>
      <c r="B4117" s="277" t="s">
        <v>2048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1"/>
        <v>91</v>
      </c>
    </row>
    <row r="4118" spans="1:13" ht="15">
      <c r="A4118" s="28" t="s">
        <v>924</v>
      </c>
      <c r="B4118" s="277" t="s">
        <v>2050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1"/>
        <v>85.600000000000364</v>
      </c>
    </row>
    <row r="4119" spans="1:13" ht="15">
      <c r="A4119" s="28" t="s">
        <v>925</v>
      </c>
      <c r="B4119" s="277" t="s">
        <v>2051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1"/>
        <v>60.199999999998909</v>
      </c>
    </row>
    <row r="4120" spans="1:13" ht="15">
      <c r="A4120" s="28" t="s">
        <v>926</v>
      </c>
      <c r="B4120" s="277" t="s">
        <v>2027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1"/>
        <v>55.200000000004366</v>
      </c>
    </row>
    <row r="4121" spans="1:13" ht="15">
      <c r="A4121" s="28" t="s">
        <v>927</v>
      </c>
      <c r="B4121" s="277" t="s">
        <v>2024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1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1"/>
        <v>25.200000000000728</v>
      </c>
    </row>
    <row r="4123" spans="1:13" ht="15">
      <c r="A4123" s="28" t="s">
        <v>929</v>
      </c>
      <c r="B4123" s="277" t="s">
        <v>2002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1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1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1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1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1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1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1"/>
        <v>0</v>
      </c>
    </row>
    <row r="4130" spans="1:13" ht="15">
      <c r="A4130" s="28" t="s">
        <v>2499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1"/>
        <v>0</v>
      </c>
    </row>
    <row r="4131" spans="1:13" ht="15">
      <c r="A4131" s="28" t="s">
        <v>3311</v>
      </c>
      <c r="B4131" s="63" t="s">
        <v>3373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3312</v>
      </c>
      <c r="B4132" s="63" t="s">
        <v>3367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3313</v>
      </c>
      <c r="B4133" s="63" t="s">
        <v>3366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3314</v>
      </c>
      <c r="B4134" s="63" t="s">
        <v>3382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3315</v>
      </c>
      <c r="B4135" s="63" t="s">
        <v>3381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3316</v>
      </c>
      <c r="B4136" s="63" t="s">
        <v>3369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3317</v>
      </c>
      <c r="B4137" s="63" t="s">
        <v>3363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3318</v>
      </c>
      <c r="B4138" s="63" t="s">
        <v>3394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3319</v>
      </c>
      <c r="B4139" s="277" t="s">
        <v>3362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3320</v>
      </c>
      <c r="B4140" s="63" t="s">
        <v>3378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3321</v>
      </c>
      <c r="B4141" s="63" t="s">
        <v>3375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3322</v>
      </c>
      <c r="B4142" s="63" t="s">
        <v>3390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3323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3324</v>
      </c>
      <c r="B4144" s="63" t="s">
        <v>3391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3325</v>
      </c>
      <c r="B4145" s="63" t="s">
        <v>3370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3326</v>
      </c>
      <c r="B4146" s="63" t="s">
        <v>3364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3327</v>
      </c>
      <c r="B4147" s="63" t="s">
        <v>3371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3328</v>
      </c>
      <c r="B4148" s="63" t="s">
        <v>3368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3329</v>
      </c>
      <c r="B4149" s="63" t="s">
        <v>3379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3330</v>
      </c>
      <c r="B4150" s="63" t="s">
        <v>3374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3331</v>
      </c>
      <c r="B4151" s="277" t="s">
        <v>3361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3332</v>
      </c>
      <c r="B4152" s="63" t="s">
        <v>3376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3333</v>
      </c>
      <c r="B4153" s="63" t="s">
        <v>3395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3334</v>
      </c>
      <c r="B4154" s="63" t="s">
        <v>3365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4125</v>
      </c>
      <c r="B4155" s="63" t="s">
        <v>3372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4126</v>
      </c>
      <c r="B4156" s="63" t="s">
        <v>3393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4127</v>
      </c>
      <c r="B4157" s="63" t="s">
        <v>3377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2">SUM(E4164:K4164)</f>
        <v>23670.599999999849</v>
      </c>
      <c r="O4164" t="s">
        <v>3163</v>
      </c>
      <c r="R4164" s="3" t="s">
        <v>1809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2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2"/>
        <v>21991.399999999947</v>
      </c>
      <c r="O4166" t="s">
        <v>812</v>
      </c>
      <c r="R4166" s="3" t="s">
        <v>1810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2"/>
        <v>21037.050000000072</v>
      </c>
      <c r="O4167" t="s">
        <v>2463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2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2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2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2"/>
        <v>18779.299999999919</v>
      </c>
      <c r="O4171" t="s">
        <v>812</v>
      </c>
      <c r="R4171" s="3" t="s">
        <v>1810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2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2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2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2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2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2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2"/>
        <v>17277.099999999849</v>
      </c>
      <c r="O4178" t="s">
        <v>1847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2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2"/>
        <v>16543.899999999827</v>
      </c>
      <c r="O4180" t="s">
        <v>1314</v>
      </c>
      <c r="R4180" s="216" t="s">
        <v>1810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2"/>
        <v>16176.500000000075</v>
      </c>
      <c r="O4181" t="s">
        <v>370</v>
      </c>
      <c r="R4181" s="3" t="s">
        <v>1810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2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2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2"/>
        <v>14470.199999999957</v>
      </c>
      <c r="O4184" t="s">
        <v>1314</v>
      </c>
      <c r="R4184" s="216" t="s">
        <v>1810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2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2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2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2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2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2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2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2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2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2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2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3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3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3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3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3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3"/>
        <v>10802.099999999977</v>
      </c>
      <c r="O4201" t="s">
        <v>282</v>
      </c>
      <c r="R4201" s="216" t="s">
        <v>1810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3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3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3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3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3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3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3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3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3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3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3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3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3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3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3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3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3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3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3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3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2008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3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2016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3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3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2006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3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3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2004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3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4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4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4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2000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4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4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4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2007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4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2009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4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2001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4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4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4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2027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4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4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2155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4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2022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4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2026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4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2021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4"/>
        <v>3290.7000000000003</v>
      </c>
    </row>
    <row r="4245" spans="1:23" ht="15">
      <c r="A4245" s="28" t="s">
        <v>917</v>
      </c>
      <c r="B4245" s="277" t="s">
        <v>2028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4"/>
        <v>3257.6</v>
      </c>
    </row>
    <row r="4246" spans="1:23" ht="15">
      <c r="A4246" s="28" t="s">
        <v>918</v>
      </c>
      <c r="B4246" s="277" t="s">
        <v>2005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4"/>
        <v>3255.7999999999565</v>
      </c>
    </row>
    <row r="4247" spans="1:23" ht="15">
      <c r="A4247" s="28" t="s">
        <v>919</v>
      </c>
      <c r="B4247" s="277" t="s">
        <v>2023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4"/>
        <v>3153.9</v>
      </c>
    </row>
    <row r="4248" spans="1:23" ht="15">
      <c r="A4248" s="28" t="s">
        <v>920</v>
      </c>
      <c r="B4248" s="277" t="s">
        <v>2025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4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4"/>
        <v>2768.7999999999956</v>
      </c>
    </row>
    <row r="4250" spans="1:23" ht="15">
      <c r="A4250" s="28" t="s">
        <v>922</v>
      </c>
      <c r="B4250" s="277" t="s">
        <v>4493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4"/>
        <v>2666.4</v>
      </c>
    </row>
    <row r="4251" spans="1:23" ht="15">
      <c r="A4251" s="28" t="s">
        <v>923</v>
      </c>
      <c r="B4251" s="277" t="s">
        <v>2050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4"/>
        <v>2619.1000000000004</v>
      </c>
    </row>
    <row r="4252" spans="1:23" ht="15">
      <c r="A4252" s="28" t="s">
        <v>924</v>
      </c>
      <c r="B4252" s="277" t="s">
        <v>2002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4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4"/>
        <v>2493.4999999999345</v>
      </c>
    </row>
    <row r="4254" spans="1:23" ht="15">
      <c r="A4254" s="28" t="s">
        <v>926</v>
      </c>
      <c r="B4254" s="277" t="s">
        <v>2051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4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4"/>
        <v>2395.8000000000102</v>
      </c>
    </row>
    <row r="4256" spans="1:23" ht="15">
      <c r="A4256" s="28" t="s">
        <v>928</v>
      </c>
      <c r="B4256" s="277" t="s">
        <v>2048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4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4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4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4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4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4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4"/>
        <v>1584.4000000000233</v>
      </c>
    </row>
    <row r="4263" spans="1:13" ht="15">
      <c r="A4263" s="28" t="s">
        <v>935</v>
      </c>
      <c r="B4263" s="277" t="s">
        <v>2024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4"/>
        <v>877.1</v>
      </c>
    </row>
    <row r="4264" spans="1:13" ht="15">
      <c r="A4264" s="28" t="s">
        <v>2499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4"/>
        <v>713.79999999999927</v>
      </c>
    </row>
    <row r="4265" spans="1:13" ht="15">
      <c r="A4265" s="28" t="s">
        <v>3311</v>
      </c>
      <c r="B4265" s="63" t="s">
        <v>3373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3312</v>
      </c>
      <c r="B4266" s="63" t="s">
        <v>3367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3313</v>
      </c>
      <c r="B4267" s="63" t="s">
        <v>3366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3314</v>
      </c>
      <c r="B4268" s="63" t="s">
        <v>3382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3315</v>
      </c>
      <c r="B4269" s="63" t="s">
        <v>3381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3316</v>
      </c>
      <c r="B4270" s="63" t="s">
        <v>3369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3317</v>
      </c>
      <c r="B4271" s="63" t="s">
        <v>3363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3318</v>
      </c>
      <c r="B4272" s="63" t="s">
        <v>3394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3319</v>
      </c>
      <c r="B4273" s="277" t="s">
        <v>3362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3320</v>
      </c>
      <c r="B4274" s="63" t="s">
        <v>3378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3321</v>
      </c>
      <c r="B4275" s="63" t="s">
        <v>3375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3322</v>
      </c>
      <c r="B4276" s="63" t="s">
        <v>3390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3323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3324</v>
      </c>
      <c r="B4278" s="63" t="s">
        <v>3391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3325</v>
      </c>
      <c r="B4279" s="63" t="s">
        <v>3370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3326</v>
      </c>
      <c r="B4280" s="63" t="s">
        <v>3364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3327</v>
      </c>
      <c r="B4281" s="63" t="s">
        <v>3371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3328</v>
      </c>
      <c r="B4282" s="63" t="s">
        <v>3368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3329</v>
      </c>
      <c r="B4283" s="63" t="s">
        <v>3379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3330</v>
      </c>
      <c r="B4284" s="63" t="s">
        <v>3374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3331</v>
      </c>
      <c r="B4285" s="277" t="s">
        <v>3361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3332</v>
      </c>
      <c r="B4286" s="63" t="s">
        <v>3376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3333</v>
      </c>
      <c r="B4287" s="63" t="s">
        <v>3395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3334</v>
      </c>
      <c r="B4288" s="63" t="s">
        <v>3365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4125</v>
      </c>
      <c r="B4289" s="63" t="s">
        <v>3372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4126</v>
      </c>
      <c r="B4290" s="63" t="s">
        <v>3393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4127</v>
      </c>
      <c r="B4291" s="63" t="s">
        <v>3377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5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5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5"/>
        <v>1564.6999999999964</v>
      </c>
      <c r="O4300" t="s">
        <v>325</v>
      </c>
      <c r="R4300" t="s">
        <v>1811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5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5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5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5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5"/>
        <v>1258.8499999999867</v>
      </c>
      <c r="O4305" t="s">
        <v>296</v>
      </c>
      <c r="R4305" t="s">
        <v>1811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5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5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5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5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5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5"/>
        <v>1063.7000000000016</v>
      </c>
      <c r="O4311" t="s">
        <v>325</v>
      </c>
      <c r="R4311" s="21" t="s">
        <v>1811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5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5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5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5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5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5"/>
        <v>959.39999999999804</v>
      </c>
      <c r="O4317" t="s">
        <v>282</v>
      </c>
      <c r="R4317" t="s">
        <v>1811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5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5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5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5"/>
        <v>903.79999999998563</v>
      </c>
      <c r="O4321" t="s">
        <v>282</v>
      </c>
      <c r="R4321" s="21" t="s">
        <v>1811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5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5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5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5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5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5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5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5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6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6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6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6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6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6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6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6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6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6"/>
        <v>698.00000000000546</v>
      </c>
      <c r="O4339" t="s">
        <v>282</v>
      </c>
      <c r="R4339" s="21" t="s">
        <v>1811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6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6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6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6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6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6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6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6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6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6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6"/>
        <v>565.79999999999995</v>
      </c>
      <c r="O4350" t="s">
        <v>282</v>
      </c>
      <c r="R4350" t="s">
        <v>1811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6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6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2005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6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6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2016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6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6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6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6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2004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6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6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2009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6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7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2007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7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7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7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7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2006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7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7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7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2000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7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2008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7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4493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7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2021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7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2025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7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7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2155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7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2001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7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7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7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2002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7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7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2028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7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2023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7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2026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7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7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7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2048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7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7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7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7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2022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7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2024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7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2027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7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2051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7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2050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7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7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7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2499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7"/>
        <v>0</v>
      </c>
      <c r="S4398" s="225"/>
      <c r="T4398" s="63"/>
      <c r="U4398" s="63"/>
      <c r="V4398" s="50"/>
      <c r="W4398" s="9"/>
    </row>
    <row r="4399" spans="1:23" ht="15">
      <c r="A4399" s="28" t="s">
        <v>3311</v>
      </c>
      <c r="B4399" s="63" t="s">
        <v>3373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3312</v>
      </c>
      <c r="B4400" s="63" t="s">
        <v>3367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3313</v>
      </c>
      <c r="B4401" s="63" t="s">
        <v>3366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3314</v>
      </c>
      <c r="B4402" s="63" t="s">
        <v>3382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3315</v>
      </c>
      <c r="B4403" s="63" t="s">
        <v>3381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3316</v>
      </c>
      <c r="B4404" s="63" t="s">
        <v>3369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3317</v>
      </c>
      <c r="B4405" s="63" t="s">
        <v>3363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3318</v>
      </c>
      <c r="B4406" s="63" t="s">
        <v>3394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3319</v>
      </c>
      <c r="B4407" s="277" t="s">
        <v>3362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3320</v>
      </c>
      <c r="B4408" s="63" t="s">
        <v>3378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3321</v>
      </c>
      <c r="B4409" s="63" t="s">
        <v>3375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3322</v>
      </c>
      <c r="B4410" s="63" t="s">
        <v>3390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3323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3324</v>
      </c>
      <c r="B4412" s="63" t="s">
        <v>3391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3325</v>
      </c>
      <c r="B4413" s="63" t="s">
        <v>3370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3326</v>
      </c>
      <c r="B4414" s="63" t="s">
        <v>3364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3327</v>
      </c>
      <c r="B4415" s="63" t="s">
        <v>3371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3328</v>
      </c>
      <c r="B4416" s="63" t="s">
        <v>3368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3329</v>
      </c>
      <c r="B4417" s="63" t="s">
        <v>3379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3330</v>
      </c>
      <c r="B4418" s="63" t="s">
        <v>3374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3331</v>
      </c>
      <c r="B4419" s="277" t="s">
        <v>3361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3332</v>
      </c>
      <c r="B4420" s="63" t="s">
        <v>3376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3333</v>
      </c>
      <c r="B4421" s="63" t="s">
        <v>3395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3334</v>
      </c>
      <c r="B4422" s="63" t="s">
        <v>3365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4125</v>
      </c>
      <c r="B4423" s="63" t="s">
        <v>3372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4126</v>
      </c>
      <c r="B4424" s="63" t="s">
        <v>3393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4127</v>
      </c>
      <c r="B4425" s="63" t="s">
        <v>3377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8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8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8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8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8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8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8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8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8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8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8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8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8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8"/>
        <v>1352.5000000000086</v>
      </c>
      <c r="O4445" t="s">
        <v>282</v>
      </c>
      <c r="R4445" t="s">
        <v>1812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8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8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8"/>
        <v>1106.2</v>
      </c>
      <c r="O4448" t="s">
        <v>282</v>
      </c>
      <c r="R4448" t="s">
        <v>1812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8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8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8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8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8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8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8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8"/>
        <v>971.29999999998688</v>
      </c>
      <c r="O4456" t="s">
        <v>282</v>
      </c>
      <c r="R4456" t="s">
        <v>1812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8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8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8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8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8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8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8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9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9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9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9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9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9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9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9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9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9"/>
        <v>526.25</v>
      </c>
      <c r="O4473" t="s">
        <v>282</v>
      </c>
      <c r="R4473" t="s">
        <v>1812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9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9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9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2009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9"/>
        <v>489.19999999999345</v>
      </c>
      <c r="O4477" t="s">
        <v>282</v>
      </c>
      <c r="R4477" s="21" t="s">
        <v>1812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9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9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9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9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9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9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9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9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9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9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9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9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2005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9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9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9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2025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9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9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2004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9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0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2006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0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2155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0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0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0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2051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0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2008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0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2050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0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0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2024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0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0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0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0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2021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0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2007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0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0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2001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0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0"/>
        <v>126.70000000000073</v>
      </c>
    </row>
    <row r="4514" spans="1:13" ht="15">
      <c r="A4514" s="28" t="s">
        <v>918</v>
      </c>
      <c r="B4514" s="277" t="s">
        <v>2048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0"/>
        <v>126.20000000000073</v>
      </c>
    </row>
    <row r="4515" spans="1:13" ht="15">
      <c r="A4515" s="28" t="s">
        <v>919</v>
      </c>
      <c r="B4515" s="277" t="s">
        <v>2016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0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0"/>
        <v>117.40000000000873</v>
      </c>
    </row>
    <row r="4517" spans="1:13" ht="15">
      <c r="A4517" s="28" t="s">
        <v>921</v>
      </c>
      <c r="B4517" s="277" t="s">
        <v>4493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0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0"/>
        <v>107.99999999999636</v>
      </c>
    </row>
    <row r="4519" spans="1:13" ht="15">
      <c r="A4519" s="28" t="s">
        <v>923</v>
      </c>
      <c r="B4519" s="277" t="s">
        <v>2028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0"/>
        <v>107.59999999999854</v>
      </c>
    </row>
    <row r="4520" spans="1:13" ht="15">
      <c r="A4520" s="28" t="s">
        <v>924</v>
      </c>
      <c r="B4520" s="277" t="s">
        <v>2026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0"/>
        <v>100.79999999998836</v>
      </c>
    </row>
    <row r="4521" spans="1:13" ht="15">
      <c r="A4521" s="28" t="s">
        <v>925</v>
      </c>
      <c r="B4521" s="277" t="s">
        <v>2000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0"/>
        <v>100.50000000000364</v>
      </c>
    </row>
    <row r="4522" spans="1:13" ht="15">
      <c r="A4522" s="28" t="s">
        <v>926</v>
      </c>
      <c r="B4522" s="277" t="s">
        <v>2023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0"/>
        <v>99.900000000001455</v>
      </c>
    </row>
    <row r="4523" spans="1:13" ht="15">
      <c r="A4523" s="28" t="s">
        <v>927</v>
      </c>
      <c r="B4523" s="277" t="s">
        <v>2027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0"/>
        <v>43.099999999998545</v>
      </c>
    </row>
    <row r="4524" spans="1:13" ht="15">
      <c r="A4524" s="28" t="s">
        <v>928</v>
      </c>
      <c r="B4524" s="277" t="s">
        <v>2022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0"/>
        <v>33.600000000000364</v>
      </c>
    </row>
    <row r="4525" spans="1:13" ht="15">
      <c r="A4525" s="28" t="s">
        <v>929</v>
      </c>
      <c r="B4525" s="277" t="s">
        <v>2002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0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0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0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0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0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0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0"/>
        <v>0</v>
      </c>
    </row>
    <row r="4532" spans="1:13" ht="15">
      <c r="A4532" s="28" t="s">
        <v>2499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0"/>
        <v>0</v>
      </c>
    </row>
    <row r="4533" spans="1:13" ht="15">
      <c r="A4533" s="28" t="s">
        <v>3311</v>
      </c>
      <c r="B4533" s="63" t="s">
        <v>3373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3312</v>
      </c>
      <c r="B4534" s="63" t="s">
        <v>3367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3313</v>
      </c>
      <c r="B4535" s="63" t="s">
        <v>3366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3314</v>
      </c>
      <c r="B4536" s="63" t="s">
        <v>3382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3315</v>
      </c>
      <c r="B4537" s="63" t="s">
        <v>3381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3316</v>
      </c>
      <c r="B4538" s="63" t="s">
        <v>3369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3317</v>
      </c>
      <c r="B4539" s="63" t="s">
        <v>3363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3318</v>
      </c>
      <c r="B4540" s="63" t="s">
        <v>3394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3319</v>
      </c>
      <c r="B4541" s="277" t="s">
        <v>3362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3320</v>
      </c>
      <c r="B4542" s="63" t="s">
        <v>3378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3321</v>
      </c>
      <c r="B4543" s="63" t="s">
        <v>3375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3322</v>
      </c>
      <c r="B4544" s="63" t="s">
        <v>3390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3323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3324</v>
      </c>
      <c r="B4546" s="63" t="s">
        <v>3391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3325</v>
      </c>
      <c r="B4547" s="63" t="s">
        <v>3370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3326</v>
      </c>
      <c r="B4548" s="63" t="s">
        <v>3364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3327</v>
      </c>
      <c r="B4549" s="63" t="s">
        <v>3371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3328</v>
      </c>
      <c r="B4550" s="63" t="s">
        <v>3368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3329</v>
      </c>
      <c r="B4551" s="63" t="s">
        <v>3379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3330</v>
      </c>
      <c r="B4552" s="63" t="s">
        <v>3374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3331</v>
      </c>
      <c r="B4553" s="277" t="s">
        <v>3361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3332</v>
      </c>
      <c r="B4554" s="63" t="s">
        <v>3376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3333</v>
      </c>
      <c r="B4555" s="63" t="s">
        <v>3395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3334</v>
      </c>
      <c r="B4556" s="63" t="s">
        <v>3365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4125</v>
      </c>
      <c r="B4557" s="63" t="s">
        <v>3372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4126</v>
      </c>
      <c r="B4558" s="63" t="s">
        <v>3393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4127</v>
      </c>
      <c r="B4559" s="63" t="s">
        <v>3377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1">SUM(E4566:K4566)</f>
        <v>1795.6499999999978</v>
      </c>
      <c r="O4566" t="s">
        <v>2868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1"/>
        <v>1571.399999999999</v>
      </c>
      <c r="O4567" t="s">
        <v>370</v>
      </c>
      <c r="R4567" t="s">
        <v>1813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1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1"/>
        <v>1522.6500000000131</v>
      </c>
      <c r="O4569" t="s">
        <v>282</v>
      </c>
      <c r="R4569" s="21" t="s">
        <v>1813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1"/>
        <v>1514.3000000000175</v>
      </c>
      <c r="O4570" t="s">
        <v>281</v>
      </c>
      <c r="R4570" t="s">
        <v>1813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1"/>
        <v>1488.7000000000021</v>
      </c>
      <c r="O4571" t="s">
        <v>282</v>
      </c>
      <c r="R4571" t="s">
        <v>1813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1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1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1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1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1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1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1"/>
        <v>1247.1000000000058</v>
      </c>
      <c r="O4578" t="s">
        <v>281</v>
      </c>
      <c r="R4578" t="s">
        <v>1813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1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1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1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1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1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1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1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1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1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1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1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1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1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1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1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1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1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1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1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2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2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2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2048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2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2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2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2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2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2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2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2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2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2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2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2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2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2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2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2016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2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2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2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2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2009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2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2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2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2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2006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2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2025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2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4493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2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2004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2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2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2005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2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3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2007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3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3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2024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3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2021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3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2051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3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3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3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3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3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3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3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2155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3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3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2000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3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3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2026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3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3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3"/>
        <v>308.30000000000655</v>
      </c>
    </row>
    <row r="4649" spans="1:23" ht="15">
      <c r="A4649" s="28" t="s">
        <v>919</v>
      </c>
      <c r="B4649" s="277" t="s">
        <v>2028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3"/>
        <v>308.09999999999854</v>
      </c>
    </row>
    <row r="4650" spans="1:23" ht="15">
      <c r="A4650" s="28" t="s">
        <v>920</v>
      </c>
      <c r="B4650" s="277" t="s">
        <v>2023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3"/>
        <v>274</v>
      </c>
    </row>
    <row r="4651" spans="1:23" ht="15">
      <c r="A4651" s="28" t="s">
        <v>921</v>
      </c>
      <c r="B4651" s="277" t="s">
        <v>2008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3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3"/>
        <v>234.39999999999782</v>
      </c>
    </row>
    <row r="4653" spans="1:23" ht="15">
      <c r="A4653" s="28" t="s">
        <v>923</v>
      </c>
      <c r="B4653" s="277" t="s">
        <v>2027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3"/>
        <v>217.09999999999854</v>
      </c>
    </row>
    <row r="4654" spans="1:23" ht="15">
      <c r="A4654" s="28" t="s">
        <v>924</v>
      </c>
      <c r="B4654" s="277" t="s">
        <v>2050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3"/>
        <v>194.20000000000073</v>
      </c>
    </row>
    <row r="4655" spans="1:23" ht="15">
      <c r="A4655" s="28" t="s">
        <v>925</v>
      </c>
      <c r="B4655" s="277" t="s">
        <v>2022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3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3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3"/>
        <v>31.650000000005093</v>
      </c>
    </row>
    <row r="4658" spans="1:13" ht="15">
      <c r="A4658" s="28" t="s">
        <v>928</v>
      </c>
      <c r="B4658" s="277" t="s">
        <v>2001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3"/>
        <v>29.899999999999636</v>
      </c>
    </row>
    <row r="4659" spans="1:13" ht="15">
      <c r="A4659" s="28" t="s">
        <v>929</v>
      </c>
      <c r="B4659" s="277" t="s">
        <v>2002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3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3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3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3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3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3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3"/>
        <v>0</v>
      </c>
    </row>
    <row r="4666" spans="1:13" ht="15">
      <c r="A4666" s="28" t="s">
        <v>2499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3"/>
        <v>0</v>
      </c>
    </row>
    <row r="4667" spans="1:13" ht="15">
      <c r="A4667" s="28" t="s">
        <v>3311</v>
      </c>
      <c r="B4667" s="63" t="s">
        <v>3373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3312</v>
      </c>
      <c r="B4668" s="63" t="s">
        <v>3367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3313</v>
      </c>
      <c r="B4669" s="63" t="s">
        <v>3366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3314</v>
      </c>
      <c r="B4670" s="63" t="s">
        <v>3382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3315</v>
      </c>
      <c r="B4671" s="63" t="s">
        <v>3381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3316</v>
      </c>
      <c r="B4672" s="63" t="s">
        <v>3369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3317</v>
      </c>
      <c r="B4673" s="63" t="s">
        <v>3363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3318</v>
      </c>
      <c r="B4674" s="63" t="s">
        <v>3394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3319</v>
      </c>
      <c r="B4675" s="277" t="s">
        <v>3362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3320</v>
      </c>
      <c r="B4676" s="63" t="s">
        <v>3378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3321</v>
      </c>
      <c r="B4677" s="63" t="s">
        <v>3375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3322</v>
      </c>
      <c r="B4678" s="63" t="s">
        <v>3390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3323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3324</v>
      </c>
      <c r="B4680" s="63" t="s">
        <v>3391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3325</v>
      </c>
      <c r="B4681" s="63" t="s">
        <v>3370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3326</v>
      </c>
      <c r="B4682" s="63" t="s">
        <v>3364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3327</v>
      </c>
      <c r="B4683" s="63" t="s">
        <v>3371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3328</v>
      </c>
      <c r="B4684" s="63" t="s">
        <v>3368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3329</v>
      </c>
      <c r="B4685" s="63" t="s">
        <v>3379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3330</v>
      </c>
      <c r="B4686" s="63" t="s">
        <v>3374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3331</v>
      </c>
      <c r="B4687" s="277" t="s">
        <v>3361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3332</v>
      </c>
      <c r="B4688" s="63" t="s">
        <v>3376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3333</v>
      </c>
      <c r="B4689" s="63" t="s">
        <v>3395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3334</v>
      </c>
      <c r="B4690" s="63" t="s">
        <v>3365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4125</v>
      </c>
      <c r="B4691" s="63" t="s">
        <v>3372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4126</v>
      </c>
      <c r="B4692" s="63" t="s">
        <v>3393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4127</v>
      </c>
      <c r="B4693" s="63" t="s">
        <v>3377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4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4"/>
        <v>700.09999999999945</v>
      </c>
      <c r="O4701" t="s">
        <v>356</v>
      </c>
      <c r="R4701" s="3" t="s">
        <v>1814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4"/>
        <v>695.80000000000041</v>
      </c>
      <c r="O4702" t="s">
        <v>302</v>
      </c>
      <c r="R4702" s="3" t="s">
        <v>1814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4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4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4"/>
        <v>477.99999999999875</v>
      </c>
      <c r="O4705" t="s">
        <v>282</v>
      </c>
      <c r="R4705" s="3" t="s">
        <v>1814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4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4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4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4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4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4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4"/>
        <v>380.10000000000235</v>
      </c>
      <c r="O4712" t="s">
        <v>2498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4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4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4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4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4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4"/>
        <v>347.50000000000051</v>
      </c>
      <c r="O4718" t="s">
        <v>339</v>
      </c>
      <c r="R4718" s="3" t="s">
        <v>1814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4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4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4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4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4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4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4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4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4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4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4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4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4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5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5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5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5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5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5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5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5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5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5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5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5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5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5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5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5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5"/>
        <v>97.499999999999091</v>
      </c>
      <c r="R4748" s="216" t="s">
        <v>1814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5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5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5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5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5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5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5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5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5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2008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5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5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2001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5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5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5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2007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5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2021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6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6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2051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6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2004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6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2022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6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2002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6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2016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6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2023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6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6"/>
        <v>0</v>
      </c>
      <c r="S4772" s="63"/>
    </row>
    <row r="4773" spans="1:23" ht="15">
      <c r="A4773" s="28" t="s">
        <v>909</v>
      </c>
      <c r="B4773" s="277" t="s">
        <v>2009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6"/>
        <v>0</v>
      </c>
      <c r="S4773" s="63"/>
    </row>
    <row r="4774" spans="1:23" ht="15">
      <c r="A4774" s="28" t="s">
        <v>910</v>
      </c>
      <c r="B4774" s="277" t="s">
        <v>2005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6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6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6"/>
        <v>0</v>
      </c>
      <c r="S4776" s="225"/>
    </row>
    <row r="4777" spans="1:23" ht="15">
      <c r="A4777" s="28" t="s">
        <v>913</v>
      </c>
      <c r="B4777" s="277" t="s">
        <v>4493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6"/>
        <v>0</v>
      </c>
      <c r="S4777" s="63"/>
    </row>
    <row r="4778" spans="1:23" ht="15">
      <c r="A4778" s="28" t="s">
        <v>914</v>
      </c>
      <c r="B4778" s="277" t="s">
        <v>2024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6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6"/>
        <v>0</v>
      </c>
      <c r="S4779" s="277"/>
    </row>
    <row r="4780" spans="1:23" ht="15">
      <c r="A4780" s="28" t="s">
        <v>916</v>
      </c>
      <c r="B4780" s="277" t="s">
        <v>2025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6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6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6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6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6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6"/>
        <v>0</v>
      </c>
    </row>
    <row r="4786" spans="1:13" ht="15">
      <c r="A4786" s="28" t="s">
        <v>922</v>
      </c>
      <c r="B4786" s="277" t="s">
        <v>2026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6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6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6"/>
        <v>0</v>
      </c>
    </row>
    <row r="4789" spans="1:13" ht="15">
      <c r="A4789" s="28" t="s">
        <v>925</v>
      </c>
      <c r="B4789" s="277" t="s">
        <v>2048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6"/>
        <v>0</v>
      </c>
    </row>
    <row r="4790" spans="1:13" ht="15">
      <c r="A4790" s="28" t="s">
        <v>926</v>
      </c>
      <c r="B4790" s="277" t="s">
        <v>2050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6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6"/>
        <v>0</v>
      </c>
    </row>
    <row r="4792" spans="1:13" ht="15">
      <c r="A4792" s="28" t="s">
        <v>928</v>
      </c>
      <c r="B4792" s="277" t="s">
        <v>2155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6"/>
        <v>0</v>
      </c>
    </row>
    <row r="4793" spans="1:13" ht="15">
      <c r="A4793" s="28" t="s">
        <v>929</v>
      </c>
      <c r="B4793" s="277" t="s">
        <v>2027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6"/>
        <v>0</v>
      </c>
    </row>
    <row r="4794" spans="1:13" ht="15">
      <c r="A4794" s="28" t="s">
        <v>930</v>
      </c>
      <c r="B4794" s="277" t="s">
        <v>2000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6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6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6"/>
        <v>0</v>
      </c>
    </row>
    <row r="4797" spans="1:13" ht="15">
      <c r="A4797" s="28" t="s">
        <v>933</v>
      </c>
      <c r="B4797" s="277" t="s">
        <v>2028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6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6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6"/>
        <v>0</v>
      </c>
    </row>
    <row r="4800" spans="1:13" ht="15">
      <c r="A4800" s="28" t="s">
        <v>2499</v>
      </c>
      <c r="B4800" s="277" t="s">
        <v>2006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6"/>
        <v>0</v>
      </c>
    </row>
    <row r="4801" spans="1:13" ht="15">
      <c r="A4801" s="28" t="s">
        <v>3311</v>
      </c>
      <c r="B4801" s="63" t="s">
        <v>3373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3312</v>
      </c>
      <c r="B4802" s="63" t="s">
        <v>3367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3313</v>
      </c>
      <c r="B4803" s="63" t="s">
        <v>3366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3314</v>
      </c>
      <c r="B4804" s="63" t="s">
        <v>3382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3315</v>
      </c>
      <c r="B4805" s="63" t="s">
        <v>3381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3316</v>
      </c>
      <c r="B4806" s="63" t="s">
        <v>3369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3317</v>
      </c>
      <c r="B4807" s="63" t="s">
        <v>3363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3318</v>
      </c>
      <c r="B4808" s="63" t="s">
        <v>3394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3319</v>
      </c>
      <c r="B4809" s="277" t="s">
        <v>3362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3320</v>
      </c>
      <c r="B4810" s="63" t="s">
        <v>3378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3321</v>
      </c>
      <c r="B4811" s="63" t="s">
        <v>3375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3322</v>
      </c>
      <c r="B4812" s="63" t="s">
        <v>3390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3323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3324</v>
      </c>
      <c r="B4814" s="63" t="s">
        <v>3391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3325</v>
      </c>
      <c r="B4815" s="63" t="s">
        <v>3370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3326</v>
      </c>
      <c r="B4816" s="63" t="s">
        <v>3364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3327</v>
      </c>
      <c r="B4817" s="63" t="s">
        <v>3371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3328</v>
      </c>
      <c r="B4818" s="63" t="s">
        <v>3368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3329</v>
      </c>
      <c r="B4819" s="63" t="s">
        <v>3379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3330</v>
      </c>
      <c r="B4820" s="63" t="s">
        <v>3374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3331</v>
      </c>
      <c r="B4821" s="277" t="s">
        <v>3361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3332</v>
      </c>
      <c r="B4822" s="63" t="s">
        <v>3376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3333</v>
      </c>
      <c r="B4823" s="63" t="s">
        <v>3395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3334</v>
      </c>
      <c r="B4824" s="63" t="s">
        <v>3365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4125</v>
      </c>
      <c r="B4825" s="63" t="s">
        <v>3372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4126</v>
      </c>
      <c r="B4826" s="63" t="s">
        <v>3393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4127</v>
      </c>
      <c r="B4827" s="63" t="s">
        <v>3377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7">SUM(E4834:K4834)</f>
        <v>3042.7999999999902</v>
      </c>
      <c r="O4834" t="s">
        <v>3107</v>
      </c>
      <c r="R4834" s="216" t="s">
        <v>3108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7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7"/>
        <v>2836.8000000000211</v>
      </c>
      <c r="O4836" t="s">
        <v>2487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7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7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7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7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7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7"/>
        <v>2424.5000000000036</v>
      </c>
      <c r="O4842" t="s">
        <v>1298</v>
      </c>
      <c r="R4842" s="3" t="s">
        <v>1815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7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7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7"/>
        <v>2357.1499999999992</v>
      </c>
      <c r="O4845" t="s">
        <v>370</v>
      </c>
      <c r="R4845" s="3" t="s">
        <v>1815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7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7"/>
        <v>2278.1000000000104</v>
      </c>
      <c r="O4847" t="s">
        <v>356</v>
      </c>
      <c r="R4847" s="216" t="s">
        <v>1815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7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7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7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7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7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7"/>
        <v>1962.1000000000108</v>
      </c>
      <c r="O4853" t="s">
        <v>1847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7"/>
        <v>1884.2999999999947</v>
      </c>
      <c r="O4854" t="s">
        <v>322</v>
      </c>
      <c r="R4854" s="3" t="s">
        <v>1815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7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7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7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7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7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7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7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7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7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7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7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8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8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8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8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8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8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8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8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8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8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8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8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8"/>
        <v>1355.700000000008</v>
      </c>
      <c r="O4878" t="s">
        <v>282</v>
      </c>
      <c r="R4878" s="216" t="s">
        <v>1815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8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8"/>
        <v>1302.5000000000057</v>
      </c>
      <c r="O4880" t="s">
        <v>282</v>
      </c>
      <c r="R4880" s="216" t="s">
        <v>1815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8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8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8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8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8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8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2008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8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8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8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2000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8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8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8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8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8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8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2016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8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8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9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9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9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2005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9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2004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9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2006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9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2009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9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2007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9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9"/>
        <v>593.5</v>
      </c>
      <c r="O4906" t="s">
        <v>282</v>
      </c>
      <c r="R4906" s="3" t="s">
        <v>1815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2155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9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2027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9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2021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9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2026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9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9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9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9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9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9"/>
        <v>365.59999999999991</v>
      </c>
      <c r="O4915" t="s">
        <v>294</v>
      </c>
    </row>
    <row r="4916" spans="1:23" ht="15">
      <c r="A4916" s="28" t="s">
        <v>918</v>
      </c>
      <c r="B4916" s="277" t="s">
        <v>2024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9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9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9"/>
        <v>333.25</v>
      </c>
    </row>
    <row r="4919" spans="1:23" ht="15">
      <c r="A4919" s="28" t="s">
        <v>921</v>
      </c>
      <c r="B4919" s="277" t="s">
        <v>2048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9"/>
        <v>318.00000000000364</v>
      </c>
    </row>
    <row r="4920" spans="1:23" ht="15">
      <c r="A4920" s="28" t="s">
        <v>922</v>
      </c>
      <c r="B4920" s="277" t="s">
        <v>2028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9"/>
        <v>301.19999999999345</v>
      </c>
    </row>
    <row r="4921" spans="1:23" ht="15">
      <c r="A4921" s="28" t="s">
        <v>923</v>
      </c>
      <c r="B4921" s="277" t="s">
        <v>2051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9"/>
        <v>288</v>
      </c>
    </row>
    <row r="4922" spans="1:23" ht="15">
      <c r="A4922" s="28" t="s">
        <v>924</v>
      </c>
      <c r="B4922" s="277" t="s">
        <v>2001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9"/>
        <v>277.79999999999745</v>
      </c>
    </row>
    <row r="4923" spans="1:23" ht="15">
      <c r="A4923" s="28" t="s">
        <v>925</v>
      </c>
      <c r="B4923" s="277" t="s">
        <v>4493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9"/>
        <v>270.20000000000073</v>
      </c>
    </row>
    <row r="4924" spans="1:23" ht="15">
      <c r="A4924" s="28" t="s">
        <v>926</v>
      </c>
      <c r="B4924" s="277" t="s">
        <v>2002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9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9"/>
        <v>254.20000000000073</v>
      </c>
    </row>
    <row r="4926" spans="1:23" ht="15">
      <c r="A4926" s="28" t="s">
        <v>928</v>
      </c>
      <c r="B4926" s="277" t="s">
        <v>2025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9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9"/>
        <v>244.69999999999891</v>
      </c>
    </row>
    <row r="4928" spans="1:23" ht="15">
      <c r="A4928" s="28" t="s">
        <v>930</v>
      </c>
      <c r="B4928" s="277" t="s">
        <v>2022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9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9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9"/>
        <v>208.5</v>
      </c>
    </row>
    <row r="4931" spans="1:13" ht="15">
      <c r="A4931" s="28" t="s">
        <v>933</v>
      </c>
      <c r="B4931" s="277" t="s">
        <v>2023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9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9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9"/>
        <v>102.20000000000027</v>
      </c>
    </row>
    <row r="4934" spans="1:13" ht="15">
      <c r="A4934" s="28" t="s">
        <v>2499</v>
      </c>
      <c r="B4934" s="277" t="s">
        <v>2050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9"/>
        <v>79.400000000001455</v>
      </c>
    </row>
    <row r="4935" spans="1:13" ht="15">
      <c r="A4935" s="28" t="s">
        <v>3311</v>
      </c>
      <c r="B4935" s="63" t="s">
        <v>3373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3312</v>
      </c>
      <c r="B4936" s="63" t="s">
        <v>3367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3313</v>
      </c>
      <c r="B4937" s="63" t="s">
        <v>3366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3314</v>
      </c>
      <c r="B4938" s="63" t="s">
        <v>3382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3315</v>
      </c>
      <c r="B4939" s="63" t="s">
        <v>3381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3316</v>
      </c>
      <c r="B4940" s="63" t="s">
        <v>3369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3317</v>
      </c>
      <c r="B4941" s="63" t="s">
        <v>3363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3318</v>
      </c>
      <c r="B4942" s="63" t="s">
        <v>3394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3319</v>
      </c>
      <c r="B4943" s="277" t="s">
        <v>3362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3320</v>
      </c>
      <c r="B4944" s="63" t="s">
        <v>3378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3321</v>
      </c>
      <c r="B4945" s="63" t="s">
        <v>3375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3322</v>
      </c>
      <c r="B4946" s="63" t="s">
        <v>3390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3323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3324</v>
      </c>
      <c r="B4948" s="63" t="s">
        <v>3391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3325</v>
      </c>
      <c r="B4949" s="63" t="s">
        <v>3370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3326</v>
      </c>
      <c r="B4950" s="63" t="s">
        <v>3364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3327</v>
      </c>
      <c r="B4951" s="63" t="s">
        <v>3371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3328</v>
      </c>
      <c r="B4952" s="63" t="s">
        <v>3368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3329</v>
      </c>
      <c r="B4953" s="63" t="s">
        <v>3379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3330</v>
      </c>
      <c r="B4954" s="63" t="s">
        <v>3374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3331</v>
      </c>
      <c r="B4955" s="277" t="s">
        <v>3361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3332</v>
      </c>
      <c r="B4956" s="63" t="s">
        <v>3376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3333</v>
      </c>
      <c r="B4957" s="63" t="s">
        <v>3395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3334</v>
      </c>
      <c r="B4958" s="63" t="s">
        <v>3365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4125</v>
      </c>
      <c r="B4959" s="63" t="s">
        <v>3372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4126</v>
      </c>
      <c r="B4960" s="63" t="s">
        <v>3393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4127</v>
      </c>
      <c r="B4961" s="63" t="s">
        <v>3377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0">SUM(E4968:I4968)</f>
        <v>1596.5999999999935</v>
      </c>
      <c r="O4968" t="s">
        <v>1314</v>
      </c>
      <c r="R4968" t="s">
        <v>1816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0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0"/>
        <v>1304.2999999999943</v>
      </c>
      <c r="O4970" t="s">
        <v>370</v>
      </c>
      <c r="R4970" t="s">
        <v>1816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0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0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0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0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0"/>
        <v>1171.9000000000028</v>
      </c>
      <c r="O4975" t="s">
        <v>282</v>
      </c>
      <c r="R4975" t="s">
        <v>1816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0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0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0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0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0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0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0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0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0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0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0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0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0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0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0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0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0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0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0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0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0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0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0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0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0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0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0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0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0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0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0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0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0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0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0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0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0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0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0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0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0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0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0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0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0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0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0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0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0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0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0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0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0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0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0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0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1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1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1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1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1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1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1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1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1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1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1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1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1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1"/>
        <v>0</v>
      </c>
    </row>
    <row r="5046" spans="1:13" ht="15">
      <c r="A5046" s="28" t="s">
        <v>914</v>
      </c>
      <c r="B5046" s="277" t="s">
        <v>2008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2">SUM(E5046:J5046)</f>
        <v>0</v>
      </c>
    </row>
    <row r="5047" spans="1:13" ht="15">
      <c r="A5047" s="28" t="s">
        <v>915</v>
      </c>
      <c r="B5047" s="277" t="s">
        <v>2001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2"/>
        <v>0</v>
      </c>
    </row>
    <row r="5048" spans="1:13" ht="15">
      <c r="A5048" s="28" t="s">
        <v>916</v>
      </c>
      <c r="B5048" s="277" t="s">
        <v>2007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2"/>
        <v>0</v>
      </c>
    </row>
    <row r="5049" spans="1:13" ht="15">
      <c r="A5049" s="28" t="s">
        <v>917</v>
      </c>
      <c r="B5049" s="277" t="s">
        <v>2004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2"/>
        <v>0</v>
      </c>
    </row>
    <row r="5050" spans="1:13" ht="15">
      <c r="A5050" s="28" t="s">
        <v>918</v>
      </c>
      <c r="B5050" s="277" t="s">
        <v>2002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2"/>
        <v>0</v>
      </c>
    </row>
    <row r="5051" spans="1:13" ht="15">
      <c r="A5051" s="28" t="s">
        <v>919</v>
      </c>
      <c r="B5051" s="277" t="s">
        <v>2016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2"/>
        <v>0</v>
      </c>
    </row>
    <row r="5052" spans="1:13" ht="15">
      <c r="A5052" s="28" t="s">
        <v>920</v>
      </c>
      <c r="B5052" s="277" t="s">
        <v>2009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2"/>
        <v>0</v>
      </c>
    </row>
    <row r="5053" spans="1:13" ht="15">
      <c r="A5053" s="28" t="s">
        <v>921</v>
      </c>
      <c r="B5053" s="277" t="s">
        <v>2005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2"/>
        <v>0</v>
      </c>
    </row>
    <row r="5054" spans="1:13" ht="15">
      <c r="A5054" s="28" t="s">
        <v>922</v>
      </c>
      <c r="B5054" s="277" t="s">
        <v>2000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2"/>
        <v>0</v>
      </c>
    </row>
    <row r="5055" spans="1:13" ht="15">
      <c r="A5055" s="28" t="s">
        <v>923</v>
      </c>
      <c r="B5055" s="277" t="s">
        <v>2006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2"/>
        <v>0</v>
      </c>
    </row>
    <row r="5056" spans="1:13" ht="15">
      <c r="A5056" s="28" t="s">
        <v>924</v>
      </c>
      <c r="B5056" s="277" t="s">
        <v>2155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2025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2021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4532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2027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2023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2026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2028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2048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2022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2051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2050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2499</v>
      </c>
      <c r="B5068" s="277" t="s">
        <v>2024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3311</v>
      </c>
      <c r="B5069" s="63" t="s">
        <v>3373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3312</v>
      </c>
      <c r="B5070" s="63" t="s">
        <v>3367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3313</v>
      </c>
      <c r="B5071" s="63" t="s">
        <v>3366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3314</v>
      </c>
      <c r="B5072" s="63" t="s">
        <v>3382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3315</v>
      </c>
      <c r="B5073" s="63" t="s">
        <v>3381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3316</v>
      </c>
      <c r="B5074" s="63" t="s">
        <v>3369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3317</v>
      </c>
      <c r="B5075" s="63" t="s">
        <v>3363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3318</v>
      </c>
      <c r="B5076" s="63" t="s">
        <v>3394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3319</v>
      </c>
      <c r="B5077" s="277" t="s">
        <v>3362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3320</v>
      </c>
      <c r="B5078" s="63" t="s">
        <v>3378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3321</v>
      </c>
      <c r="B5079" s="63" t="s">
        <v>3375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3322</v>
      </c>
      <c r="B5080" s="63" t="s">
        <v>3390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3323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3324</v>
      </c>
      <c r="B5082" s="63" t="s">
        <v>3391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3325</v>
      </c>
      <c r="B5083" s="63" t="s">
        <v>3370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3326</v>
      </c>
      <c r="B5084" s="63" t="s">
        <v>3364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3327</v>
      </c>
      <c r="B5085" s="63" t="s">
        <v>3371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3328</v>
      </c>
      <c r="B5086" s="63" t="s">
        <v>3368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3329</v>
      </c>
      <c r="B5087" s="63" t="s">
        <v>3379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3330</v>
      </c>
      <c r="B5088" s="63" t="s">
        <v>3374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3331</v>
      </c>
      <c r="B5089" s="277" t="s">
        <v>3361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3332</v>
      </c>
      <c r="B5090" s="63" t="s">
        <v>3376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3333</v>
      </c>
      <c r="B5091" s="63" t="s">
        <v>3395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3334</v>
      </c>
      <c r="B5092" s="63" t="s">
        <v>3365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4125</v>
      </c>
      <c r="B5093" s="63" t="s">
        <v>3372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4126</v>
      </c>
      <c r="B5094" s="63" t="s">
        <v>3393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4127</v>
      </c>
      <c r="B5095" s="63" t="s">
        <v>3377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3">SUM(E5102:K5102)</f>
        <v>3335.6999999999971</v>
      </c>
      <c r="O5102" t="s">
        <v>3134</v>
      </c>
      <c r="Q5102" s="3"/>
      <c r="R5102" s="3" t="s">
        <v>2488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3"/>
        <v>3326.1499999999965</v>
      </c>
      <c r="O5103" t="s">
        <v>3135</v>
      </c>
      <c r="Q5103" s="3"/>
      <c r="R5103" s="216" t="s">
        <v>3136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3"/>
        <v>3199.5999999999954</v>
      </c>
      <c r="O5104" t="s">
        <v>1319</v>
      </c>
      <c r="Q5104" s="3"/>
      <c r="R5104" s="3" t="s">
        <v>1817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3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3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3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3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3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3"/>
        <v>2553.2999999999956</v>
      </c>
      <c r="O5110" t="s">
        <v>3133</v>
      </c>
      <c r="R5110" s="216" t="s">
        <v>1822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3"/>
        <v>2534.1999999999994</v>
      </c>
      <c r="O5111" t="s">
        <v>1821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3"/>
        <v>2494.2000000000025</v>
      </c>
      <c r="O5112" t="s">
        <v>3132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3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3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3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3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3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3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3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3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3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3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3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3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3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3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3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3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3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3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3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3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3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4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4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4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4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4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4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4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4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4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4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4"/>
        <v>1404.2999999999938</v>
      </c>
      <c r="O5144" t="s">
        <v>282</v>
      </c>
      <c r="R5144" s="216" t="s">
        <v>1822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4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4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4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4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4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4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4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4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4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4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4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4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4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4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4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2016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4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2004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4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4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4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4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4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2009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5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2006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5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2007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5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5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5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2000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5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2005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5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5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2001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5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5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2025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5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2155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5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5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2028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5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5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2050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5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4493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5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2008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5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2026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5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5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2048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5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2021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5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2002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5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2051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5"/>
        <v>383.39999999999964</v>
      </c>
    </row>
    <row r="5190" spans="1:23" ht="15">
      <c r="A5190" s="28" t="s">
        <v>924</v>
      </c>
      <c r="B5190" s="277" t="s">
        <v>2023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5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5"/>
        <v>319.2</v>
      </c>
      <c r="Q5191" s="3"/>
      <c r="R5191" s="3"/>
    </row>
    <row r="5192" spans="1:23" ht="15">
      <c r="A5192" s="28" t="s">
        <v>926</v>
      </c>
      <c r="B5192" s="277" t="s">
        <v>2027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5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5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5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5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5"/>
        <v>262.50000000000182</v>
      </c>
    </row>
    <row r="5197" spans="1:23" ht="15">
      <c r="A5197" s="28" t="s">
        <v>931</v>
      </c>
      <c r="B5197" s="277" t="s">
        <v>2022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5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5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5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5"/>
        <v>136.39999999999782</v>
      </c>
    </row>
    <row r="5201" spans="1:13" ht="15">
      <c r="A5201" s="28" t="s">
        <v>935</v>
      </c>
      <c r="B5201" s="277" t="s">
        <v>2024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5"/>
        <v>117.69999999999709</v>
      </c>
    </row>
    <row r="5202" spans="1:13" ht="15">
      <c r="A5202" s="28" t="s">
        <v>2499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5"/>
        <v>89</v>
      </c>
    </row>
    <row r="5203" spans="1:13" ht="15">
      <c r="A5203" s="28" t="s">
        <v>3311</v>
      </c>
      <c r="B5203" s="63" t="s">
        <v>3373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3312</v>
      </c>
      <c r="B5204" s="63" t="s">
        <v>3367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3313</v>
      </c>
      <c r="B5205" s="63" t="s">
        <v>3366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3314</v>
      </c>
      <c r="B5206" s="63" t="s">
        <v>3382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3315</v>
      </c>
      <c r="B5207" s="63" t="s">
        <v>3381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3316</v>
      </c>
      <c r="B5208" s="63" t="s">
        <v>3369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3317</v>
      </c>
      <c r="B5209" s="63" t="s">
        <v>3363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3318</v>
      </c>
      <c r="B5210" s="63" t="s">
        <v>3394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3319</v>
      </c>
      <c r="B5211" s="277" t="s">
        <v>3362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3320</v>
      </c>
      <c r="B5212" s="63" t="s">
        <v>3378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3321</v>
      </c>
      <c r="B5213" s="63" t="s">
        <v>3375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3322</v>
      </c>
      <c r="B5214" s="63" t="s">
        <v>3390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3323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3324</v>
      </c>
      <c r="B5216" s="63" t="s">
        <v>3391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3325</v>
      </c>
      <c r="B5217" s="63" t="s">
        <v>3370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3326</v>
      </c>
      <c r="B5218" s="63" t="s">
        <v>3364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3327</v>
      </c>
      <c r="B5219" s="63" t="s">
        <v>3371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3328</v>
      </c>
      <c r="B5220" s="63" t="s">
        <v>3368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3329</v>
      </c>
      <c r="B5221" s="63" t="s">
        <v>3379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3330</v>
      </c>
      <c r="B5222" s="63" t="s">
        <v>3374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3331</v>
      </c>
      <c r="B5223" s="277" t="s">
        <v>3361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3332</v>
      </c>
      <c r="B5224" s="63" t="s">
        <v>3376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3333</v>
      </c>
      <c r="B5225" s="63" t="s">
        <v>3395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3334</v>
      </c>
      <c r="B5226" s="63" t="s">
        <v>3365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4125</v>
      </c>
      <c r="B5227" s="63" t="s">
        <v>3372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4126</v>
      </c>
      <c r="B5228" s="63" t="s">
        <v>3393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4127</v>
      </c>
      <c r="B5229" s="63" t="s">
        <v>3377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6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6"/>
        <v>4010.1500000000106</v>
      </c>
      <c r="O5237" t="s">
        <v>1825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6"/>
        <v>3948.6499999999928</v>
      </c>
      <c r="O5238" t="s">
        <v>3138</v>
      </c>
      <c r="Q5238" s="3"/>
      <c r="R5238" s="216" t="s">
        <v>1818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6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6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6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6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6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6"/>
        <v>3674.0500000000052</v>
      </c>
      <c r="O5244" t="s">
        <v>282</v>
      </c>
      <c r="Q5244" s="3"/>
      <c r="R5244" s="3" t="s">
        <v>1818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6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6"/>
        <v>3622.7000000000062</v>
      </c>
      <c r="O5246" t="s">
        <v>362</v>
      </c>
      <c r="Q5246" s="3"/>
      <c r="R5246" s="3" t="s">
        <v>1818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6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6"/>
        <v>3386.1000000000231</v>
      </c>
      <c r="O5248" t="s">
        <v>1824</v>
      </c>
      <c r="Q5248" s="3"/>
      <c r="R5248" s="3" t="s">
        <v>1818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6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6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6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6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6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6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6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6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6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6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6"/>
        <v>2652.1000000000085</v>
      </c>
      <c r="O5259" t="s">
        <v>1823</v>
      </c>
      <c r="Q5259" s="3"/>
      <c r="R5259" s="216" t="s">
        <v>1818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6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6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6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6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6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6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6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6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7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7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7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7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7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7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7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7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7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7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7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7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7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7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7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7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7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7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7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7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7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7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7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7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7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7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7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7"/>
        <v>1473.600000000004</v>
      </c>
      <c r="O5295" t="s">
        <v>282</v>
      </c>
      <c r="R5295" s="216" t="s">
        <v>1818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7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7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7"/>
        <v>1398</v>
      </c>
      <c r="O5298" t="s">
        <v>282</v>
      </c>
      <c r="Q5298" s="3"/>
      <c r="R5298" s="3" t="s">
        <v>1818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7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2009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8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2007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8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8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2004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8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8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2016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8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8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8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2006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8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2001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8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2005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8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2008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8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2000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8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8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8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2002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8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8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8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8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8"/>
        <v>635.19999999999891</v>
      </c>
      <c r="S5319" s="277"/>
    </row>
    <row r="5320" spans="1:23" ht="15">
      <c r="A5320" s="28" t="s">
        <v>920</v>
      </c>
      <c r="B5320" s="277" t="s">
        <v>2050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8"/>
        <v>612.89999999999782</v>
      </c>
      <c r="S5320" s="63"/>
    </row>
    <row r="5321" spans="1:23" ht="15">
      <c r="A5321" s="28" t="s">
        <v>921</v>
      </c>
      <c r="B5321" s="277" t="s">
        <v>2048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8"/>
        <v>588.00000000001091</v>
      </c>
      <c r="S5321" s="236"/>
    </row>
    <row r="5322" spans="1:23" ht="15">
      <c r="A5322" s="28" t="s">
        <v>922</v>
      </c>
      <c r="B5322" s="277" t="s">
        <v>2025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8"/>
        <v>535.59999999999854</v>
      </c>
      <c r="S5322" s="236"/>
    </row>
    <row r="5323" spans="1:23" ht="15">
      <c r="A5323" s="28" t="s">
        <v>923</v>
      </c>
      <c r="B5323" s="277" t="s">
        <v>2022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8"/>
        <v>526</v>
      </c>
    </row>
    <row r="5324" spans="1:23" ht="15">
      <c r="A5324" s="28" t="s">
        <v>924</v>
      </c>
      <c r="B5324" s="277" t="s">
        <v>2021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8"/>
        <v>519.60000000000582</v>
      </c>
    </row>
    <row r="5325" spans="1:23" ht="15">
      <c r="A5325" s="28" t="s">
        <v>925</v>
      </c>
      <c r="B5325" s="277" t="s">
        <v>2028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8"/>
        <v>506.19999999999709</v>
      </c>
    </row>
    <row r="5326" spans="1:23" ht="15">
      <c r="A5326" s="28" t="s">
        <v>926</v>
      </c>
      <c r="B5326" s="277" t="s">
        <v>4493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8"/>
        <v>484.95000000000073</v>
      </c>
    </row>
    <row r="5327" spans="1:23" ht="15">
      <c r="A5327" s="28" t="s">
        <v>927</v>
      </c>
      <c r="B5327" s="277" t="s">
        <v>2155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8"/>
        <v>460.50000000000728</v>
      </c>
    </row>
    <row r="5328" spans="1:23" ht="15">
      <c r="A5328" s="28" t="s">
        <v>928</v>
      </c>
      <c r="B5328" s="277" t="s">
        <v>2023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8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8"/>
        <v>444.60000000000036</v>
      </c>
    </row>
    <row r="5330" spans="1:13" ht="15">
      <c r="A5330" s="28" t="s">
        <v>930</v>
      </c>
      <c r="B5330" s="277" t="s">
        <v>2026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8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8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8"/>
        <v>317.04999999999563</v>
      </c>
    </row>
    <row r="5333" spans="1:13" ht="15">
      <c r="A5333" s="28" t="s">
        <v>933</v>
      </c>
      <c r="B5333" s="277" t="s">
        <v>2024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8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8"/>
        <v>233.5</v>
      </c>
    </row>
    <row r="5335" spans="1:13" ht="15">
      <c r="A5335" s="28" t="s">
        <v>935</v>
      </c>
      <c r="B5335" s="277" t="s">
        <v>2027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8"/>
        <v>232.20000000000073</v>
      </c>
    </row>
    <row r="5336" spans="1:13" ht="15">
      <c r="A5336" s="28" t="s">
        <v>2499</v>
      </c>
      <c r="B5336" s="277" t="s">
        <v>2051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8"/>
        <v>180.00000000000546</v>
      </c>
    </row>
    <row r="5337" spans="1:13" ht="15">
      <c r="A5337" s="28" t="s">
        <v>3311</v>
      </c>
      <c r="B5337" s="63" t="s">
        <v>3373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3312</v>
      </c>
      <c r="B5338" s="63" t="s">
        <v>3367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3313</v>
      </c>
      <c r="B5339" s="63" t="s">
        <v>3366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3314</v>
      </c>
      <c r="B5340" s="63" t="s">
        <v>3382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3315</v>
      </c>
      <c r="B5341" s="63" t="s">
        <v>3381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3316</v>
      </c>
      <c r="B5342" s="63" t="s">
        <v>3369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3317</v>
      </c>
      <c r="B5343" s="63" t="s">
        <v>3363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3318</v>
      </c>
      <c r="B5344" s="63" t="s">
        <v>3394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3319</v>
      </c>
      <c r="B5345" s="277" t="s">
        <v>3362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3320</v>
      </c>
      <c r="B5346" s="63" t="s">
        <v>3378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3321</v>
      </c>
      <c r="B5347" s="63" t="s">
        <v>3375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3322</v>
      </c>
      <c r="B5348" s="63" t="s">
        <v>3390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3323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3324</v>
      </c>
      <c r="B5350" s="63" t="s">
        <v>3391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3325</v>
      </c>
      <c r="B5351" s="63" t="s">
        <v>3370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3326</v>
      </c>
      <c r="B5352" s="63" t="s">
        <v>3364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3327</v>
      </c>
      <c r="B5353" s="63" t="s">
        <v>3371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3328</v>
      </c>
      <c r="B5354" s="63" t="s">
        <v>3368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3329</v>
      </c>
      <c r="B5355" s="63" t="s">
        <v>3379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3330</v>
      </c>
      <c r="B5356" s="63" t="s">
        <v>3374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3331</v>
      </c>
      <c r="B5357" s="277" t="s">
        <v>3361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3332</v>
      </c>
      <c r="B5358" s="63" t="s">
        <v>3376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3333</v>
      </c>
      <c r="B5359" s="63" t="s">
        <v>3395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3334</v>
      </c>
      <c r="B5360" s="63" t="s">
        <v>3365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4125</v>
      </c>
      <c r="B5361" s="63" t="s">
        <v>3372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4126</v>
      </c>
      <c r="B5362" s="63" t="s">
        <v>3393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4127</v>
      </c>
      <c r="B5363" s="63" t="s">
        <v>3377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9">SUM(E5370:K5370)</f>
        <v>1319.5</v>
      </c>
      <c r="O5370" t="s">
        <v>2751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9"/>
        <v>1292.4999999999782</v>
      </c>
      <c r="O5371" t="s">
        <v>2489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9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9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9"/>
        <v>1136.0000000000036</v>
      </c>
      <c r="O5374" t="s">
        <v>339</v>
      </c>
      <c r="R5374" s="3" t="s">
        <v>1819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9"/>
        <v>1091.0000000000055</v>
      </c>
      <c r="O5375" t="s">
        <v>1840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9"/>
        <v>1063.5000000000091</v>
      </c>
      <c r="O5376" t="s">
        <v>372</v>
      </c>
      <c r="R5376" s="216" t="s">
        <v>1819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9"/>
        <v>1046.4999999999909</v>
      </c>
      <c r="O5377" t="s">
        <v>2487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9"/>
        <v>1045.9999999999964</v>
      </c>
      <c r="O5378" t="s">
        <v>2490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9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9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9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9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9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9"/>
        <v>934.00000000000364</v>
      </c>
      <c r="O5384" t="s">
        <v>282</v>
      </c>
      <c r="R5384" s="3" t="s">
        <v>1819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9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9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9"/>
        <v>847.99999999999818</v>
      </c>
      <c r="O5387" t="s">
        <v>282</v>
      </c>
      <c r="R5387" s="3" t="s">
        <v>1819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9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9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9"/>
        <v>752.50000000000546</v>
      </c>
      <c r="O5390" t="s">
        <v>2491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9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9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9"/>
        <v>734.49999999998909</v>
      </c>
      <c r="O5393" t="s">
        <v>2752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9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9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9"/>
        <v>672.99999999999454</v>
      </c>
      <c r="R5396" s="216" t="s">
        <v>1819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9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9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9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9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9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0">SUM(E5402:K5402)</f>
        <v>613.99999999999454</v>
      </c>
      <c r="O5402" t="s">
        <v>282</v>
      </c>
      <c r="R5402" s="3" t="s">
        <v>1819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0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0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0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0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0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0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0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0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0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0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0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0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0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0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0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0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0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0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0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0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0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0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0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0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0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0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0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0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0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0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2004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0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1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1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2005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1"/>
        <v>323</v>
      </c>
      <c r="O5436" t="s">
        <v>282</v>
      </c>
      <c r="R5436" s="216" t="s">
        <v>1819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2006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1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2016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1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2007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1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1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2001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1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1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2025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1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2008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1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1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2009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1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2155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1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2000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1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2026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1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4493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1"/>
        <v>209</v>
      </c>
    </row>
    <row r="5451" spans="1:23" ht="15">
      <c r="A5451" s="28" t="s">
        <v>917</v>
      </c>
      <c r="B5451" s="277" t="s">
        <v>2002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1"/>
        <v>206.49999999999636</v>
      </c>
      <c r="O5451" t="s">
        <v>285</v>
      </c>
    </row>
    <row r="5452" spans="1:23" ht="15">
      <c r="A5452" s="28" t="s">
        <v>918</v>
      </c>
      <c r="B5452" s="277" t="s">
        <v>2027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1"/>
        <v>189</v>
      </c>
    </row>
    <row r="5453" spans="1:23" ht="15">
      <c r="A5453" s="28" t="s">
        <v>919</v>
      </c>
      <c r="B5453" s="277" t="s">
        <v>2028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1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1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2023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1"/>
        <v>176.00000000000182</v>
      </c>
    </row>
    <row r="5456" spans="1:23" ht="15">
      <c r="A5456" s="28" t="s">
        <v>922</v>
      </c>
      <c r="B5456" s="277" t="s">
        <v>2022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1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1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1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1"/>
        <v>150.00000000000182</v>
      </c>
    </row>
    <row r="5460" spans="1:15" ht="15">
      <c r="A5460" s="28" t="s">
        <v>926</v>
      </c>
      <c r="B5460" s="277" t="s">
        <v>2048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1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1"/>
        <v>141.50000000000364</v>
      </c>
    </row>
    <row r="5462" spans="1:15" ht="15">
      <c r="A5462" s="28" t="s">
        <v>928</v>
      </c>
      <c r="B5462" s="277" t="s">
        <v>2050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1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1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1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1"/>
        <v>119.49999999999818</v>
      </c>
    </row>
    <row r="5466" spans="1:15" ht="15">
      <c r="A5466" s="28" t="s">
        <v>932</v>
      </c>
      <c r="B5466" s="277" t="s">
        <v>2024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1"/>
        <v>114.50000000000364</v>
      </c>
    </row>
    <row r="5467" spans="1:15" ht="15">
      <c r="A5467" s="28" t="s">
        <v>933</v>
      </c>
      <c r="B5467" s="277" t="s">
        <v>2021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1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1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1"/>
        <v>65.500000000003638</v>
      </c>
    </row>
    <row r="5470" spans="1:15" ht="15">
      <c r="A5470" s="28" t="s">
        <v>2499</v>
      </c>
      <c r="B5470" s="277" t="s">
        <v>2051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1"/>
        <v>57.500000000003638</v>
      </c>
    </row>
    <row r="5471" spans="1:15" ht="15">
      <c r="A5471" s="28" t="s">
        <v>3311</v>
      </c>
      <c r="B5471" s="63" t="s">
        <v>3373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3312</v>
      </c>
      <c r="B5472" s="63" t="s">
        <v>3367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3313</v>
      </c>
      <c r="B5473" s="63" t="s">
        <v>3366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3314</v>
      </c>
      <c r="B5474" s="63" t="s">
        <v>3382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3315</v>
      </c>
      <c r="B5475" s="63" t="s">
        <v>3381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3316</v>
      </c>
      <c r="B5476" s="63" t="s">
        <v>3369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3317</v>
      </c>
      <c r="B5477" s="63" t="s">
        <v>3363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3318</v>
      </c>
      <c r="B5478" s="63" t="s">
        <v>3394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3319</v>
      </c>
      <c r="B5479" s="277" t="s">
        <v>3362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3320</v>
      </c>
      <c r="B5480" s="63" t="s">
        <v>3378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3321</v>
      </c>
      <c r="B5481" s="63" t="s">
        <v>3375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3322</v>
      </c>
      <c r="B5482" s="63" t="s">
        <v>3390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3323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3324</v>
      </c>
      <c r="B5484" s="63" t="s">
        <v>3391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3325</v>
      </c>
      <c r="B5485" s="63" t="s">
        <v>3370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3326</v>
      </c>
      <c r="B5486" s="63" t="s">
        <v>3364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3327</v>
      </c>
      <c r="B5487" s="63" t="s">
        <v>3371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3328</v>
      </c>
      <c r="B5488" s="63" t="s">
        <v>3368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3329</v>
      </c>
      <c r="B5489" s="63" t="s">
        <v>3379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3330</v>
      </c>
      <c r="B5490" s="63" t="s">
        <v>3374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3331</v>
      </c>
      <c r="B5491" s="277" t="s">
        <v>3361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3332</v>
      </c>
      <c r="B5492" s="63" t="s">
        <v>3376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3333</v>
      </c>
      <c r="B5493" s="63" t="s">
        <v>3395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3334</v>
      </c>
      <c r="B5494" s="63" t="s">
        <v>3365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4125</v>
      </c>
      <c r="B5495" s="63" t="s">
        <v>3372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4126</v>
      </c>
      <c r="B5496" s="63" t="s">
        <v>3393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4127</v>
      </c>
      <c r="B5497" s="63" t="s">
        <v>3377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2">SUM(E5504:K5504)</f>
        <v>1234.9999999999964</v>
      </c>
      <c r="O5504" t="s">
        <v>2492</v>
      </c>
      <c r="R5504" s="216" t="s">
        <v>2493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2"/>
        <v>1209.0000000000109</v>
      </c>
      <c r="O5505" t="s">
        <v>2754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2"/>
        <v>1175</v>
      </c>
      <c r="O5506" t="s">
        <v>346</v>
      </c>
      <c r="R5506" s="3" t="s">
        <v>1820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2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2"/>
        <v>1106.2499999999945</v>
      </c>
      <c r="O5508" t="s">
        <v>370</v>
      </c>
      <c r="R5508" s="3" t="s">
        <v>1820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2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2"/>
        <v>1097.5000000000018</v>
      </c>
      <c r="O5510" t="s">
        <v>370</v>
      </c>
      <c r="R5510" s="3" t="s">
        <v>1820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2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2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2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2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2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2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2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2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2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2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2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2"/>
        <v>821.74999999999272</v>
      </c>
      <c r="O5522" t="s">
        <v>372</v>
      </c>
      <c r="R5522" s="216" t="s">
        <v>1820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2"/>
        <v>821.49999999999272</v>
      </c>
      <c r="O5523" t="s">
        <v>2753</v>
      </c>
      <c r="R5523" s="3" t="s">
        <v>1820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2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2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2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2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2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2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2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2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2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2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2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2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3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3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3"/>
        <v>616.74999999999636</v>
      </c>
      <c r="O5538" t="s">
        <v>372</v>
      </c>
      <c r="R5538" s="216" t="s">
        <v>1820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3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3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3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3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3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3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3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3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3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3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3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3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3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3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3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3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3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3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3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3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3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3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3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2005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3"/>
        <v>411.24999999999636</v>
      </c>
      <c r="O5562" t="s">
        <v>370</v>
      </c>
      <c r="R5562" s="216" t="s">
        <v>1820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3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3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3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3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2016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3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2008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4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4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4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4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2004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4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4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4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2006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4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4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2000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4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2007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4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2009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4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4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4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4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2001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4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4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4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4"/>
        <v>166.99999999999818</v>
      </c>
    </row>
    <row r="5587" spans="1:13" ht="15">
      <c r="A5587" s="28" t="s">
        <v>919</v>
      </c>
      <c r="B5587" s="277" t="s">
        <v>2002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4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4"/>
        <v>148.99999999999636</v>
      </c>
    </row>
    <row r="5589" spans="1:13" ht="15">
      <c r="A5589" s="28" t="s">
        <v>921</v>
      </c>
      <c r="B5589" s="277" t="s">
        <v>2048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4"/>
        <v>133.5</v>
      </c>
    </row>
    <row r="5590" spans="1:13" ht="15">
      <c r="A5590" s="28" t="s">
        <v>922</v>
      </c>
      <c r="B5590" s="277" t="s">
        <v>2022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4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4"/>
        <v>110.50000000000364</v>
      </c>
    </row>
    <row r="5592" spans="1:13" ht="15">
      <c r="A5592" s="28" t="s">
        <v>924</v>
      </c>
      <c r="B5592" s="277" t="s">
        <v>2025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4"/>
        <v>107.5</v>
      </c>
    </row>
    <row r="5593" spans="1:13" ht="15">
      <c r="A5593" s="28" t="s">
        <v>925</v>
      </c>
      <c r="B5593" s="277" t="s">
        <v>2024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4"/>
        <v>105.50000000000364</v>
      </c>
    </row>
    <row r="5594" spans="1:13" ht="15">
      <c r="A5594" s="28" t="s">
        <v>926</v>
      </c>
      <c r="B5594" s="277" t="s">
        <v>2027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4"/>
        <v>102</v>
      </c>
    </row>
    <row r="5595" spans="1:13" ht="15">
      <c r="A5595" s="28" t="s">
        <v>927</v>
      </c>
      <c r="B5595" s="277" t="s">
        <v>2155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4"/>
        <v>96.500000000001819</v>
      </c>
    </row>
    <row r="5596" spans="1:13" ht="15">
      <c r="A5596" s="28" t="s">
        <v>928</v>
      </c>
      <c r="B5596" s="277" t="s">
        <v>2050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4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4"/>
        <v>89.000000000003638</v>
      </c>
    </row>
    <row r="5598" spans="1:13" ht="15">
      <c r="A5598" s="28" t="s">
        <v>930</v>
      </c>
      <c r="B5598" s="277" t="s">
        <v>2023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4"/>
        <v>80.500000000001819</v>
      </c>
    </row>
    <row r="5599" spans="1:13" ht="15">
      <c r="A5599" s="28" t="s">
        <v>931</v>
      </c>
      <c r="B5599" s="277" t="s">
        <v>2021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4"/>
        <v>71</v>
      </c>
    </row>
    <row r="5600" spans="1:13" ht="15">
      <c r="A5600" s="28" t="s">
        <v>932</v>
      </c>
      <c r="B5600" s="277" t="s">
        <v>2051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4"/>
        <v>67.500000000003638</v>
      </c>
    </row>
    <row r="5601" spans="1:13" ht="15">
      <c r="A5601" s="28" t="s">
        <v>933</v>
      </c>
      <c r="B5601" s="277" t="s">
        <v>2028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4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4"/>
        <v>57.999999999998181</v>
      </c>
    </row>
    <row r="5603" spans="1:13" ht="15">
      <c r="A5603" s="28" t="s">
        <v>935</v>
      </c>
      <c r="B5603" s="277" t="s">
        <v>4493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4"/>
        <v>30.5</v>
      </c>
    </row>
    <row r="5604" spans="1:13" ht="15">
      <c r="A5604" s="28" t="s">
        <v>2499</v>
      </c>
      <c r="B5604" s="277" t="s">
        <v>2026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4"/>
        <v>19.999999999998181</v>
      </c>
    </row>
    <row r="5605" spans="1:13" ht="15">
      <c r="A5605" s="28" t="s">
        <v>3311</v>
      </c>
      <c r="B5605" s="63" t="s">
        <v>3373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3312</v>
      </c>
      <c r="B5606" s="63" t="s">
        <v>3367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3313</v>
      </c>
      <c r="B5607" s="63" t="s">
        <v>3366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3314</v>
      </c>
      <c r="B5608" s="63" t="s">
        <v>3382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3315</v>
      </c>
      <c r="B5609" s="63" t="s">
        <v>3381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3316</v>
      </c>
      <c r="B5610" s="63" t="s">
        <v>3369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3317</v>
      </c>
      <c r="B5611" s="63" t="s">
        <v>3363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3318</v>
      </c>
      <c r="B5612" s="63" t="s">
        <v>3394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3319</v>
      </c>
      <c r="B5613" s="277" t="s">
        <v>3362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3320</v>
      </c>
      <c r="B5614" s="63" t="s">
        <v>3378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3321</v>
      </c>
      <c r="B5615" s="63" t="s">
        <v>3375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3322</v>
      </c>
      <c r="B5616" s="63" t="s">
        <v>3390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3323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3324</v>
      </c>
      <c r="B5618" s="63" t="s">
        <v>3391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3325</v>
      </c>
      <c r="B5619" s="63" t="s">
        <v>3370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3326</v>
      </c>
      <c r="B5620" s="63" t="s">
        <v>3364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3327</v>
      </c>
      <c r="B5621" s="63" t="s">
        <v>3371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3328</v>
      </c>
      <c r="B5622" s="63" t="s">
        <v>3368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3329</v>
      </c>
      <c r="B5623" s="63" t="s">
        <v>3379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3330</v>
      </c>
      <c r="B5624" s="63" t="s">
        <v>3374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3331</v>
      </c>
      <c r="B5625" s="277" t="s">
        <v>3361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3332</v>
      </c>
      <c r="B5626" s="63" t="s">
        <v>3376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3333</v>
      </c>
      <c r="B5627" s="63" t="s">
        <v>3395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3334</v>
      </c>
      <c r="B5628" s="63" t="s">
        <v>3365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4125</v>
      </c>
      <c r="B5629" s="63" t="s">
        <v>3372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4126</v>
      </c>
      <c r="B5630" s="63" t="s">
        <v>3393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4127</v>
      </c>
      <c r="B5631" s="63" t="s">
        <v>3377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2494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5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5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5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5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5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5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5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5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5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5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5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5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5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5"/>
        <v>952.5</v>
      </c>
      <c r="O5651" t="s">
        <v>282</v>
      </c>
      <c r="R5651" s="216" t="s">
        <v>2495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5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5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5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5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5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5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5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5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5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5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5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5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5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5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5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2016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5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5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5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2000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5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5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5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5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5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5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5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5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5"/>
        <v>714.3</v>
      </c>
      <c r="O5678" t="s">
        <v>282</v>
      </c>
      <c r="R5678" s="3" t="s">
        <v>2495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2009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5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5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5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2008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5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2004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5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2007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5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5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5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5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5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5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5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5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5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5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5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5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2006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5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5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5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5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5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5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2005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6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6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6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6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6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6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6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2002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6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6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6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6"/>
        <v>342.64999999999782</v>
      </c>
    </row>
    <row r="5713" spans="1:13" ht="15">
      <c r="A5713" s="28" t="s">
        <v>911</v>
      </c>
      <c r="B5713" s="277" t="s">
        <v>2001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6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6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6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6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6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6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6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6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6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6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6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6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6"/>
        <v>0</v>
      </c>
    </row>
    <row r="5726" spans="1:13" ht="15">
      <c r="A5726" s="28" t="s">
        <v>924</v>
      </c>
      <c r="B5726" s="277" t="s">
        <v>2155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2025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2021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4532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2027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2023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2026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2028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2048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2022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2051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2050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2499</v>
      </c>
      <c r="B5738" s="277" t="s">
        <v>2024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3311</v>
      </c>
      <c r="B5739" s="63" t="s">
        <v>3373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3312</v>
      </c>
      <c r="B5740" s="63" t="s">
        <v>3367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3313</v>
      </c>
      <c r="B5741" s="63" t="s">
        <v>3366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3314</v>
      </c>
      <c r="B5742" s="63" t="s">
        <v>3382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3315</v>
      </c>
      <c r="B5743" s="63" t="s">
        <v>3381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3316</v>
      </c>
      <c r="B5744" s="63" t="s">
        <v>3369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3317</v>
      </c>
      <c r="B5745" s="63" t="s">
        <v>3363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3318</v>
      </c>
      <c r="B5746" s="63" t="s">
        <v>3394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3319</v>
      </c>
      <c r="B5747" s="277" t="s">
        <v>3362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3320</v>
      </c>
      <c r="B5748" s="63" t="s">
        <v>3378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3321</v>
      </c>
      <c r="B5749" s="63" t="s">
        <v>3375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3322</v>
      </c>
      <c r="B5750" s="63" t="s">
        <v>3390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3323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3324</v>
      </c>
      <c r="B5752" s="63" t="s">
        <v>3391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3325</v>
      </c>
      <c r="B5753" s="63" t="s">
        <v>3370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3326</v>
      </c>
      <c r="B5754" s="63" t="s">
        <v>3364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3327</v>
      </c>
      <c r="B5755" s="63" t="s">
        <v>3371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3328</v>
      </c>
      <c r="B5756" s="63" t="s">
        <v>3368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3329</v>
      </c>
      <c r="B5757" s="63" t="s">
        <v>3379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3330</v>
      </c>
      <c r="B5758" s="63" t="s">
        <v>3374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3331</v>
      </c>
      <c r="B5759" s="277" t="s">
        <v>3361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3332</v>
      </c>
      <c r="B5760" s="63" t="s">
        <v>3376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3333</v>
      </c>
      <c r="B5761" s="63" t="s">
        <v>3395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3334</v>
      </c>
      <c r="B5762" s="63" t="s">
        <v>3365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4125</v>
      </c>
      <c r="B5763" s="63" t="s">
        <v>3372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4126</v>
      </c>
      <c r="B5764" s="63" t="s">
        <v>3393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4127</v>
      </c>
      <c r="B5765" s="63" t="s">
        <v>3377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2496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7">SUM(E5772:J5772)</f>
        <v>1560.3999999999949</v>
      </c>
      <c r="O5772" t="s">
        <v>282</v>
      </c>
      <c r="Q5772" s="119"/>
      <c r="R5772" s="3" t="s">
        <v>2497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7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7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7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7"/>
        <v>1270.750000000005</v>
      </c>
      <c r="O5776" t="s">
        <v>282</v>
      </c>
      <c r="Q5776" s="362"/>
      <c r="R5776" s="216" t="s">
        <v>2497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7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7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7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7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7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7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7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7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7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7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7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7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7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2006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7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7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2005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7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7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7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7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7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7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2016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7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2004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7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2002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7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7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7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7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7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7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7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7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7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7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7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7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2009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7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7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7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7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2007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7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7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7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7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7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7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7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7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7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7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7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7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2000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7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7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7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7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7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7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7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7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8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8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8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8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8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8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2008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8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8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2001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8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8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8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8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8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8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8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8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8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8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8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8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8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8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8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8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2499</v>
      </c>
    </row>
    <row r="5873" spans="1:2" ht="14.25">
      <c r="A5873" s="28" t="s">
        <v>3311</v>
      </c>
      <c r="B5873" s="63" t="s">
        <v>3373</v>
      </c>
    </row>
    <row r="5874" spans="1:2" ht="14.25">
      <c r="A5874" s="28" t="s">
        <v>3312</v>
      </c>
      <c r="B5874" s="63" t="s">
        <v>3367</v>
      </c>
    </row>
    <row r="5875" spans="1:2" ht="14.25">
      <c r="A5875" s="28" t="s">
        <v>3313</v>
      </c>
      <c r="B5875" s="63" t="s">
        <v>3366</v>
      </c>
    </row>
    <row r="5876" spans="1:2" ht="14.25">
      <c r="A5876" s="28" t="s">
        <v>3314</v>
      </c>
      <c r="B5876" s="63" t="s">
        <v>3382</v>
      </c>
    </row>
    <row r="5877" spans="1:2" ht="14.25">
      <c r="A5877" s="28" t="s">
        <v>3315</v>
      </c>
      <c r="B5877" s="63" t="s">
        <v>3381</v>
      </c>
    </row>
    <row r="5878" spans="1:2" ht="14.25">
      <c r="A5878" s="28" t="s">
        <v>3316</v>
      </c>
      <c r="B5878" s="63" t="s">
        <v>3369</v>
      </c>
    </row>
    <row r="5879" spans="1:2" ht="14.25">
      <c r="A5879" s="28" t="s">
        <v>3317</v>
      </c>
      <c r="B5879" s="63" t="s">
        <v>3363</v>
      </c>
    </row>
    <row r="5880" spans="1:2" ht="14.25">
      <c r="A5880" s="28" t="s">
        <v>3318</v>
      </c>
      <c r="B5880" s="63" t="s">
        <v>3394</v>
      </c>
    </row>
    <row r="5881" spans="1:2" ht="14.25">
      <c r="A5881" s="28" t="s">
        <v>3319</v>
      </c>
      <c r="B5881" s="277" t="s">
        <v>3362</v>
      </c>
    </row>
    <row r="5882" spans="1:2" ht="14.25">
      <c r="A5882" s="28" t="s">
        <v>3320</v>
      </c>
      <c r="B5882" s="63" t="s">
        <v>3378</v>
      </c>
    </row>
    <row r="5883" spans="1:2" ht="14.25">
      <c r="A5883" s="28" t="s">
        <v>3321</v>
      </c>
      <c r="B5883" s="63" t="s">
        <v>3375</v>
      </c>
    </row>
    <row r="5884" spans="1:2" ht="14.25">
      <c r="A5884" s="28" t="s">
        <v>3322</v>
      </c>
      <c r="B5884" s="63" t="s">
        <v>3390</v>
      </c>
    </row>
    <row r="5885" spans="1:2" ht="14.25">
      <c r="A5885" s="28" t="s">
        <v>3323</v>
      </c>
      <c r="B5885" s="63" t="s">
        <v>180</v>
      </c>
    </row>
    <row r="5886" spans="1:2" ht="14.25">
      <c r="A5886" s="28" t="s">
        <v>3324</v>
      </c>
      <c r="B5886" s="63" t="s">
        <v>3391</v>
      </c>
    </row>
    <row r="5887" spans="1:2" ht="14.25">
      <c r="A5887" s="28" t="s">
        <v>3325</v>
      </c>
      <c r="B5887" s="63" t="s">
        <v>3370</v>
      </c>
    </row>
    <row r="5888" spans="1:2" ht="14.25">
      <c r="A5888" s="28" t="s">
        <v>3326</v>
      </c>
      <c r="B5888" s="63" t="s">
        <v>3364</v>
      </c>
    </row>
    <row r="5889" spans="1:2" ht="14.25">
      <c r="A5889" s="28" t="s">
        <v>3327</v>
      </c>
      <c r="B5889" s="63" t="s">
        <v>3371</v>
      </c>
    </row>
    <row r="5890" spans="1:2" ht="14.25">
      <c r="A5890" s="28" t="s">
        <v>3328</v>
      </c>
      <c r="B5890" s="63" t="s">
        <v>3368</v>
      </c>
    </row>
    <row r="5891" spans="1:2" ht="14.25">
      <c r="A5891" s="28" t="s">
        <v>3329</v>
      </c>
      <c r="B5891" s="63" t="s">
        <v>3379</v>
      </c>
    </row>
    <row r="5892" spans="1:2" ht="14.25">
      <c r="A5892" s="28" t="s">
        <v>3330</v>
      </c>
      <c r="B5892" s="63" t="s">
        <v>3374</v>
      </c>
    </row>
    <row r="5893" spans="1:2" ht="14.25">
      <c r="A5893" s="28" t="s">
        <v>3331</v>
      </c>
      <c r="B5893" s="277" t="s">
        <v>3361</v>
      </c>
    </row>
    <row r="5894" spans="1:2" ht="14.25">
      <c r="A5894" s="28" t="s">
        <v>3332</v>
      </c>
      <c r="B5894" s="63" t="s">
        <v>3376</v>
      </c>
    </row>
    <row r="5895" spans="1:2" ht="14.25">
      <c r="A5895" s="28" t="s">
        <v>3333</v>
      </c>
      <c r="B5895" s="63" t="s">
        <v>3395</v>
      </c>
    </row>
    <row r="5896" spans="1:2" ht="14.25">
      <c r="A5896" s="28" t="s">
        <v>3334</v>
      </c>
      <c r="B5896" s="63" t="s">
        <v>3365</v>
      </c>
    </row>
    <row r="5897" spans="1:2" ht="14.25">
      <c r="A5897" s="28" t="s">
        <v>4125</v>
      </c>
      <c r="B5897" s="63" t="s">
        <v>3372</v>
      </c>
    </row>
    <row r="5898" spans="1:2" ht="14.25">
      <c r="A5898" s="28" t="s">
        <v>4126</v>
      </c>
      <c r="B5898" s="63" t="s">
        <v>3393</v>
      </c>
    </row>
    <row r="5899" spans="1:2" ht="14.25">
      <c r="A5899" s="28" t="s">
        <v>4127</v>
      </c>
      <c r="B5899" s="63" t="s">
        <v>3377</v>
      </c>
    </row>
  </sheetData>
  <sortState xmlns:xlrd2="http://schemas.microsoft.com/office/spreadsheetml/2017/richdata2" ref="B3628:S3755">
    <sortCondition descending="1" ref="N3628:N3755"/>
    <sortCondition ref="B3628:B37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484" zoomScaleNormal="100" workbookViewId="0">
      <selection activeCell="B486" sqref="B486:G495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5" t="s">
        <v>3363</v>
      </c>
      <c r="Q3" s="1">
        <v>2023</v>
      </c>
      <c r="R3" t="s">
        <v>202</v>
      </c>
      <c r="V3" s="1" t="s">
        <v>814</v>
      </c>
      <c r="W3" s="10">
        <v>1446.5999999999967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815</v>
      </c>
      <c r="W4" s="10">
        <v>1366.8000000000011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3368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2016</v>
      </c>
      <c r="Q5" s="1">
        <v>2023</v>
      </c>
      <c r="R5" t="s">
        <v>202</v>
      </c>
      <c r="V5" s="1" t="s">
        <v>816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376" t="s">
        <v>800</v>
      </c>
      <c r="Q6" s="1">
        <v>2023</v>
      </c>
      <c r="R6" t="s">
        <v>202</v>
      </c>
      <c r="V6" s="1" t="s">
        <v>880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3379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814</v>
      </c>
      <c r="W7" s="10">
        <v>1326.900000000001</v>
      </c>
      <c r="X7" s="116"/>
      <c r="Y7" s="18" t="s">
        <v>7</v>
      </c>
      <c r="Z7" s="35" t="s">
        <v>746</v>
      </c>
      <c r="AA7" s="35"/>
      <c r="AC7" s="1">
        <v>2023</v>
      </c>
      <c r="AD7" t="s">
        <v>203</v>
      </c>
      <c r="AH7" s="1" t="s">
        <v>814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35" t="s">
        <v>778</v>
      </c>
      <c r="Q8" s="1">
        <v>2023</v>
      </c>
      <c r="R8" t="s">
        <v>202</v>
      </c>
      <c r="V8" s="1" t="s">
        <v>881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815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815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814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3377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814</v>
      </c>
      <c r="W10" s="10">
        <v>1309.5999999999999</v>
      </c>
      <c r="X10" s="116"/>
      <c r="Y10" s="18" t="s">
        <v>12</v>
      </c>
      <c r="Z10" s="35" t="s">
        <v>3391</v>
      </c>
      <c r="AA10" s="35"/>
      <c r="AC10" s="1">
        <v>2023</v>
      </c>
      <c r="AD10" t="s">
        <v>203</v>
      </c>
      <c r="AH10" s="1" t="s">
        <v>815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220" t="s">
        <v>1653</v>
      </c>
      <c r="Q11" s="1">
        <v>2021</v>
      </c>
      <c r="R11" t="s">
        <v>187</v>
      </c>
      <c r="V11" s="1" t="s">
        <v>815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814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3377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816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347</v>
      </c>
      <c r="AH12" s="1" t="s">
        <v>880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3379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882</v>
      </c>
      <c r="W13" s="10">
        <v>1288.0000000000018</v>
      </c>
      <c r="X13" s="116"/>
      <c r="Y13" s="18" t="s">
        <v>18</v>
      </c>
      <c r="Z13" s="35" t="s">
        <v>753</v>
      </c>
      <c r="AA13" s="35"/>
      <c r="AC13" s="1">
        <v>2022</v>
      </c>
      <c r="AD13" t="s">
        <v>203</v>
      </c>
      <c r="AH13" s="1" t="s">
        <v>815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220" t="s">
        <v>1661</v>
      </c>
      <c r="Q14" s="1">
        <v>2021</v>
      </c>
      <c r="R14" t="s">
        <v>187</v>
      </c>
      <c r="V14" s="1" t="s">
        <v>880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347</v>
      </c>
      <c r="AH14" s="1" t="s">
        <v>881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51" t="s">
        <v>778</v>
      </c>
      <c r="Q15" s="1">
        <v>2023</v>
      </c>
      <c r="R15" t="s">
        <v>2205</v>
      </c>
      <c r="V15" s="1" t="s">
        <v>814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816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35" t="s">
        <v>733</v>
      </c>
      <c r="Q16" s="1">
        <v>2023</v>
      </c>
      <c r="R16" t="s">
        <v>202</v>
      </c>
      <c r="V16" s="1" t="s">
        <v>883</v>
      </c>
      <c r="W16" s="10">
        <v>1283.600000000004</v>
      </c>
      <c r="X16" s="116"/>
      <c r="Y16" s="18" t="s">
        <v>24</v>
      </c>
      <c r="Z16" s="220" t="s">
        <v>1662</v>
      </c>
      <c r="AA16" s="35"/>
      <c r="AC16" s="1">
        <v>2022</v>
      </c>
      <c r="AD16" t="s">
        <v>347</v>
      </c>
      <c r="AH16" s="1" t="s">
        <v>882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1661</v>
      </c>
      <c r="Q17" s="1">
        <v>2022</v>
      </c>
      <c r="R17" t="s">
        <v>187</v>
      </c>
      <c r="V17" s="1" t="s">
        <v>816</v>
      </c>
      <c r="W17" s="10">
        <v>1278.5999999999995</v>
      </c>
      <c r="X17" s="116"/>
      <c r="Y17" s="18" t="s">
        <v>26</v>
      </c>
      <c r="Z17" s="35" t="s">
        <v>746</v>
      </c>
      <c r="AA17" s="35"/>
      <c r="AC17" s="1">
        <v>2022</v>
      </c>
      <c r="AD17" t="s">
        <v>347</v>
      </c>
      <c r="AH17" s="1" t="s">
        <v>883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1655</v>
      </c>
      <c r="Q18" s="1">
        <v>2023</v>
      </c>
      <c r="R18" t="s">
        <v>202</v>
      </c>
      <c r="V18" s="1" t="s">
        <v>884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816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76" t="s">
        <v>779</v>
      </c>
      <c r="Q19" s="1">
        <v>2023</v>
      </c>
      <c r="R19" t="s">
        <v>202</v>
      </c>
      <c r="V19" s="1" t="s">
        <v>885</v>
      </c>
      <c r="W19" s="10">
        <v>1274</v>
      </c>
      <c r="X19" s="116"/>
      <c r="Y19" s="18" t="s">
        <v>30</v>
      </c>
      <c r="Z19" s="220" t="s">
        <v>1653</v>
      </c>
      <c r="AA19" s="119"/>
      <c r="AC19" s="1">
        <v>2022</v>
      </c>
      <c r="AD19" t="s">
        <v>203</v>
      </c>
      <c r="AH19" s="1" t="s">
        <v>880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376" t="s">
        <v>2006</v>
      </c>
      <c r="Q20" s="1">
        <v>2023</v>
      </c>
      <c r="R20" t="s">
        <v>175</v>
      </c>
      <c r="V20" s="1" t="s">
        <v>814</v>
      </c>
      <c r="W20" s="10">
        <v>1273.1999999999998</v>
      </c>
      <c r="X20" s="116"/>
      <c r="Y20" s="18" t="s">
        <v>32</v>
      </c>
      <c r="Z20" s="220" t="s">
        <v>1652</v>
      </c>
      <c r="AA20" s="35"/>
      <c r="AC20" s="1">
        <v>2022</v>
      </c>
      <c r="AD20" t="s">
        <v>347</v>
      </c>
      <c r="AH20" s="1" t="s">
        <v>884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881</v>
      </c>
      <c r="W21" s="10">
        <v>1257.5</v>
      </c>
      <c r="X21" s="116"/>
      <c r="Y21" s="18" t="s">
        <v>34</v>
      </c>
      <c r="Z21" s="376" t="s">
        <v>2022</v>
      </c>
      <c r="AA21" s="35"/>
      <c r="AC21" s="1">
        <v>2023</v>
      </c>
      <c r="AD21" t="s">
        <v>203</v>
      </c>
      <c r="AH21" s="1" t="s">
        <v>816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880</v>
      </c>
      <c r="W22" s="10">
        <v>1256.2000000000003</v>
      </c>
      <c r="X22" s="116"/>
      <c r="Y22" s="18" t="s">
        <v>36</v>
      </c>
      <c r="Z22" s="35" t="s">
        <v>800</v>
      </c>
      <c r="AA22" s="35"/>
      <c r="AC22" s="1">
        <v>2022</v>
      </c>
      <c r="AD22" t="s">
        <v>347</v>
      </c>
      <c r="AH22" s="1" t="s">
        <v>885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35" t="s">
        <v>749</v>
      </c>
      <c r="Q23" s="1">
        <v>2023</v>
      </c>
      <c r="R23" t="s">
        <v>202</v>
      </c>
      <c r="V23" s="1" t="s">
        <v>886</v>
      </c>
      <c r="W23" s="10">
        <v>1249.4999999999945</v>
      </c>
      <c r="X23" s="116"/>
      <c r="Y23" s="18" t="s">
        <v>38</v>
      </c>
      <c r="Z23" s="220" t="s">
        <v>1657</v>
      </c>
      <c r="AA23" s="119"/>
      <c r="AC23" s="1">
        <v>2022</v>
      </c>
      <c r="AD23" t="s">
        <v>203</v>
      </c>
      <c r="AH23" s="1" t="s">
        <v>881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35" t="s">
        <v>796</v>
      </c>
      <c r="Q24" s="1">
        <v>2021</v>
      </c>
      <c r="R24" t="s">
        <v>187</v>
      </c>
      <c r="V24" s="1" t="s">
        <v>882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814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5" t="s">
        <v>764</v>
      </c>
      <c r="Q25" s="1">
        <v>2023</v>
      </c>
      <c r="R25" t="s">
        <v>202</v>
      </c>
      <c r="V25" s="1" t="s">
        <v>937</v>
      </c>
      <c r="W25" s="10">
        <v>1240.2999999999993</v>
      </c>
      <c r="X25" s="116"/>
      <c r="Y25" s="18" t="s">
        <v>146</v>
      </c>
      <c r="Z25" s="35" t="s">
        <v>748</v>
      </c>
      <c r="AA25" s="35"/>
      <c r="AC25" s="1">
        <v>2022</v>
      </c>
      <c r="AD25" t="s">
        <v>347</v>
      </c>
      <c r="AH25" s="1" t="s">
        <v>886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883</v>
      </c>
      <c r="W26" s="10">
        <v>1229.8000000000002</v>
      </c>
      <c r="X26" s="116"/>
      <c r="Y26" s="18" t="s">
        <v>147</v>
      </c>
      <c r="Z26" s="35" t="s">
        <v>779</v>
      </c>
      <c r="AA26" s="35"/>
      <c r="AC26" s="1">
        <v>2022</v>
      </c>
      <c r="AD26" t="s">
        <v>347</v>
      </c>
      <c r="AH26" s="1" t="s">
        <v>937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783</v>
      </c>
      <c r="Q27" s="1">
        <v>2023</v>
      </c>
      <c r="R27" t="s">
        <v>202</v>
      </c>
      <c r="V27" s="1" t="s">
        <v>938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815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814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347</v>
      </c>
      <c r="AH28" s="1" t="s">
        <v>938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2205</v>
      </c>
      <c r="V29" s="1" t="s">
        <v>814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882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814</v>
      </c>
      <c r="W30" s="10">
        <v>1219.2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203</v>
      </c>
      <c r="AH30" s="1" t="s">
        <v>883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884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347</v>
      </c>
      <c r="AH31" s="1" t="s">
        <v>939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220" t="s">
        <v>1662</v>
      </c>
      <c r="Q32" s="1">
        <v>2021</v>
      </c>
      <c r="R32" t="s">
        <v>187</v>
      </c>
      <c r="V32" s="1" t="s">
        <v>885</v>
      </c>
      <c r="W32" s="10">
        <v>1215.9000000000001</v>
      </c>
      <c r="X32" s="116"/>
      <c r="Y32" s="18" t="s">
        <v>163</v>
      </c>
      <c r="Z32" s="376" t="s">
        <v>2006</v>
      </c>
      <c r="AA32" s="35"/>
      <c r="AC32" s="1">
        <v>2022</v>
      </c>
      <c r="AD32" t="s">
        <v>203</v>
      </c>
      <c r="AH32" s="1" t="s">
        <v>884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755</v>
      </c>
      <c r="Q33" s="1">
        <v>2021</v>
      </c>
      <c r="R33" t="s">
        <v>187</v>
      </c>
      <c r="V33" s="1" t="s">
        <v>886</v>
      </c>
      <c r="W33" s="10">
        <v>1214.8000000000006</v>
      </c>
      <c r="X33" s="116"/>
      <c r="Y33" s="18" t="s">
        <v>275</v>
      </c>
      <c r="Z33" s="35" t="s">
        <v>762</v>
      </c>
      <c r="AA33" s="35"/>
      <c r="AC33" s="1">
        <v>2022</v>
      </c>
      <c r="AD33" t="s">
        <v>347</v>
      </c>
      <c r="AH33" s="1" t="s">
        <v>940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2021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2004</v>
      </c>
      <c r="Q34" s="1">
        <v>2023</v>
      </c>
      <c r="R34" t="s">
        <v>175</v>
      </c>
      <c r="V34" s="1" t="s">
        <v>815</v>
      </c>
      <c r="W34" s="10">
        <v>1211.0999999999985</v>
      </c>
      <c r="X34" s="116"/>
      <c r="Y34" s="18" t="s">
        <v>276</v>
      </c>
      <c r="Z34" s="376" t="s">
        <v>31</v>
      </c>
      <c r="AA34" s="35"/>
      <c r="AC34" s="1">
        <v>2022</v>
      </c>
      <c r="AD34" t="s">
        <v>347</v>
      </c>
      <c r="AH34" s="1" t="s">
        <v>942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5" t="s">
        <v>142</v>
      </c>
      <c r="Q35" s="1">
        <v>2023</v>
      </c>
      <c r="R35" t="s">
        <v>202</v>
      </c>
      <c r="V35" s="1" t="s">
        <v>939</v>
      </c>
      <c r="W35" s="10">
        <v>1209.5999999999967</v>
      </c>
      <c r="X35" s="116"/>
      <c r="Y35" s="18" t="s">
        <v>277</v>
      </c>
      <c r="Z35" s="220" t="s">
        <v>1661</v>
      </c>
      <c r="AA35" s="119"/>
      <c r="AC35" s="1">
        <v>2022</v>
      </c>
      <c r="AD35" t="s">
        <v>203</v>
      </c>
      <c r="AH35" s="1" t="s">
        <v>885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3377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220" t="s">
        <v>1660</v>
      </c>
      <c r="Q36" s="1">
        <v>2022</v>
      </c>
      <c r="R36" t="s">
        <v>187</v>
      </c>
      <c r="V36" s="1" t="s">
        <v>881</v>
      </c>
      <c r="W36" s="10">
        <v>1204.4000000000001</v>
      </c>
      <c r="X36" s="116"/>
      <c r="Y36" s="18" t="s">
        <v>278</v>
      </c>
      <c r="Z36" s="51" t="s">
        <v>21</v>
      </c>
      <c r="AA36" s="35"/>
      <c r="AC36" s="1">
        <v>2022</v>
      </c>
      <c r="AD36" t="s">
        <v>203</v>
      </c>
      <c r="AH36" s="1" t="s">
        <v>886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2016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220" t="s">
        <v>749</v>
      </c>
      <c r="Q37" s="1">
        <v>2019</v>
      </c>
      <c r="R37" t="s">
        <v>202</v>
      </c>
      <c r="V37" s="1" t="s">
        <v>814</v>
      </c>
      <c r="W37" s="10">
        <v>1202.0000000000018</v>
      </c>
      <c r="X37" s="116"/>
      <c r="Y37" s="18" t="s">
        <v>735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815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376" t="s">
        <v>2006</v>
      </c>
      <c r="Q38" s="1">
        <v>2021</v>
      </c>
      <c r="R38" t="s">
        <v>187</v>
      </c>
      <c r="V38" s="1" t="s">
        <v>937</v>
      </c>
      <c r="W38" s="10">
        <v>1195.8000000000002</v>
      </c>
      <c r="X38" s="116"/>
      <c r="Y38" s="18" t="s">
        <v>736</v>
      </c>
      <c r="Z38" s="35" t="s">
        <v>749</v>
      </c>
      <c r="AA38" s="35"/>
      <c r="AC38" s="1">
        <v>2020</v>
      </c>
      <c r="AD38" t="s">
        <v>203</v>
      </c>
      <c r="AH38" s="1" t="s">
        <v>880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778</v>
      </c>
      <c r="Q39" s="1">
        <v>2021</v>
      </c>
      <c r="R39" t="s">
        <v>187</v>
      </c>
      <c r="V39" s="1" t="s">
        <v>938</v>
      </c>
      <c r="W39" s="10">
        <v>1195.2000000000003</v>
      </c>
      <c r="X39" s="116"/>
      <c r="Y39" s="18" t="s">
        <v>737</v>
      </c>
      <c r="Z39" s="376" t="s">
        <v>31</v>
      </c>
      <c r="AA39" s="35"/>
      <c r="AC39" s="1">
        <v>2023</v>
      </c>
      <c r="AD39" t="s">
        <v>203</v>
      </c>
      <c r="AH39" s="1" t="s">
        <v>880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739</v>
      </c>
      <c r="B40" s="35" t="s">
        <v>3379</v>
      </c>
      <c r="E40" s="1">
        <v>2023</v>
      </c>
      <c r="F40" t="s">
        <v>3524</v>
      </c>
      <c r="J40" s="1" t="s">
        <v>814</v>
      </c>
      <c r="K40" s="10">
        <v>742.9</v>
      </c>
      <c r="L40" s="116"/>
      <c r="M40" s="18" t="s">
        <v>739</v>
      </c>
      <c r="N40" s="376" t="s">
        <v>800</v>
      </c>
      <c r="Q40" s="1">
        <v>2023</v>
      </c>
      <c r="R40" t="s">
        <v>175</v>
      </c>
      <c r="V40" s="1" t="s">
        <v>816</v>
      </c>
      <c r="W40" s="10">
        <v>1192.9000000000001</v>
      </c>
      <c r="X40" s="116"/>
      <c r="Y40" s="18" t="s">
        <v>739</v>
      </c>
      <c r="Z40" s="376" t="s">
        <v>25</v>
      </c>
      <c r="AA40" s="35"/>
      <c r="AC40" s="1">
        <v>2022</v>
      </c>
      <c r="AD40" t="s">
        <v>203</v>
      </c>
      <c r="AH40" s="1" t="s">
        <v>937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35" t="s">
        <v>154</v>
      </c>
      <c r="Q41" s="1">
        <v>2021</v>
      </c>
      <c r="R41" t="s">
        <v>187</v>
      </c>
      <c r="V41" s="1" t="s">
        <v>939</v>
      </c>
      <c r="W41" s="10">
        <v>1189.7999999999997</v>
      </c>
      <c r="X41" s="116"/>
      <c r="Y41" s="18" t="s">
        <v>745</v>
      </c>
      <c r="Z41" s="376" t="s">
        <v>15</v>
      </c>
      <c r="AA41" s="35"/>
      <c r="AC41" s="1">
        <v>2020</v>
      </c>
      <c r="AD41" t="s">
        <v>203</v>
      </c>
      <c r="AH41" s="1" t="s">
        <v>881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76" t="s">
        <v>2155</v>
      </c>
      <c r="Q42" s="1">
        <v>2022</v>
      </c>
      <c r="R42" t="s">
        <v>187</v>
      </c>
      <c r="V42" s="1" t="s">
        <v>882</v>
      </c>
      <c r="W42" s="10">
        <v>1188.4999999999995</v>
      </c>
      <c r="X42" s="116"/>
      <c r="Y42" s="18" t="s">
        <v>747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814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220" t="s">
        <v>1659</v>
      </c>
      <c r="Q43" s="1">
        <v>2021</v>
      </c>
      <c r="R43" t="s">
        <v>187</v>
      </c>
      <c r="V43" s="1" t="s">
        <v>940</v>
      </c>
      <c r="W43" s="10">
        <v>1186.2000000000012</v>
      </c>
      <c r="X43" s="116"/>
      <c r="Y43" s="18" t="s">
        <v>750</v>
      </c>
      <c r="Z43" s="376" t="s">
        <v>783</v>
      </c>
      <c r="AA43" s="35"/>
      <c r="AC43" s="1">
        <v>2023</v>
      </c>
      <c r="AD43" t="s">
        <v>203</v>
      </c>
      <c r="AH43" s="1" t="s">
        <v>881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779</v>
      </c>
      <c r="Q44" s="1">
        <v>2022</v>
      </c>
      <c r="R44" t="s">
        <v>187</v>
      </c>
      <c r="V44" s="1" t="s">
        <v>883</v>
      </c>
      <c r="W44" s="10">
        <v>1186.1999999999985</v>
      </c>
      <c r="X44" s="116"/>
      <c r="Y44" s="18" t="s">
        <v>751</v>
      </c>
      <c r="Z44" s="35" t="s">
        <v>141</v>
      </c>
      <c r="AA44" s="35"/>
      <c r="AC44" s="1">
        <v>2023</v>
      </c>
      <c r="AD44" t="s">
        <v>203</v>
      </c>
      <c r="AH44" s="1" t="s">
        <v>882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51" t="s">
        <v>31</v>
      </c>
      <c r="Q45" s="1">
        <v>2018</v>
      </c>
      <c r="R45" t="s">
        <v>202</v>
      </c>
      <c r="V45" s="1" t="s">
        <v>814</v>
      </c>
      <c r="W45" s="10">
        <v>1184.7</v>
      </c>
      <c r="X45" s="116"/>
      <c r="Y45" s="18" t="s">
        <v>754</v>
      </c>
      <c r="Z45" s="35" t="s">
        <v>733</v>
      </c>
      <c r="AA45" s="35"/>
      <c r="AC45" s="1">
        <v>2022</v>
      </c>
      <c r="AD45" t="s">
        <v>347</v>
      </c>
      <c r="AH45" s="1" t="s">
        <v>941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756</v>
      </c>
      <c r="B46" s="51" t="s">
        <v>3395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35" t="s">
        <v>17</v>
      </c>
      <c r="Q46" s="1">
        <v>2022</v>
      </c>
      <c r="R46" t="s">
        <v>202</v>
      </c>
      <c r="V46" s="1" t="s">
        <v>814</v>
      </c>
      <c r="W46" s="10">
        <v>1180.5</v>
      </c>
      <c r="X46" s="116"/>
      <c r="Y46" s="18" t="s">
        <v>756</v>
      </c>
      <c r="Z46" s="220" t="s">
        <v>1662</v>
      </c>
      <c r="AA46" s="119"/>
      <c r="AC46" s="1">
        <v>2022</v>
      </c>
      <c r="AD46" t="s">
        <v>203</v>
      </c>
      <c r="AH46" s="1" t="s">
        <v>938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761</v>
      </c>
      <c r="B47" s="376" t="s">
        <v>2000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220" t="s">
        <v>1662</v>
      </c>
      <c r="Q47" s="1">
        <v>2023</v>
      </c>
      <c r="R47" t="s">
        <v>202</v>
      </c>
      <c r="V47" s="1" t="s">
        <v>940</v>
      </c>
      <c r="W47" s="10">
        <v>1174.8999999999996</v>
      </c>
      <c r="X47" s="116"/>
      <c r="Y47" s="18" t="s">
        <v>761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816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376" t="s">
        <v>15</v>
      </c>
      <c r="Q48" s="1">
        <v>2021</v>
      </c>
      <c r="R48" t="s">
        <v>187</v>
      </c>
      <c r="V48" s="1" t="s">
        <v>942</v>
      </c>
      <c r="W48" s="10">
        <v>1174.2999999999997</v>
      </c>
      <c r="X48" s="116"/>
      <c r="Y48" s="18" t="s">
        <v>765</v>
      </c>
      <c r="Z48" s="51" t="s">
        <v>143</v>
      </c>
      <c r="AA48" s="35"/>
      <c r="AC48" s="1">
        <v>2022</v>
      </c>
      <c r="AD48" t="s">
        <v>347</v>
      </c>
      <c r="AH48" s="1" t="s">
        <v>943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76" t="s">
        <v>1647</v>
      </c>
      <c r="Q49" s="1">
        <v>2022</v>
      </c>
      <c r="R49" t="s">
        <v>2205</v>
      </c>
      <c r="V49" s="1" t="s">
        <v>815</v>
      </c>
      <c r="W49" s="10">
        <v>1171.8</v>
      </c>
      <c r="X49" s="116"/>
      <c r="Y49" s="18" t="s">
        <v>766</v>
      </c>
      <c r="Z49" s="376" t="s">
        <v>25</v>
      </c>
      <c r="AA49" s="35"/>
      <c r="AC49" s="1">
        <v>2022</v>
      </c>
      <c r="AD49" t="s">
        <v>347</v>
      </c>
      <c r="AH49" s="1" t="s">
        <v>944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51" t="s">
        <v>155</v>
      </c>
      <c r="Q50" s="1">
        <v>2023</v>
      </c>
      <c r="R50" t="s">
        <v>2205</v>
      </c>
      <c r="V50" s="1" t="s">
        <v>815</v>
      </c>
      <c r="W50" s="10">
        <v>1163.0999999999999</v>
      </c>
      <c r="X50" s="116"/>
      <c r="Y50" s="18" t="s">
        <v>767</v>
      </c>
      <c r="Z50" s="35" t="s">
        <v>738</v>
      </c>
      <c r="AA50" s="35"/>
      <c r="AC50" s="1">
        <v>2023</v>
      </c>
      <c r="AD50" t="s">
        <v>203</v>
      </c>
      <c r="AH50" s="1" t="s">
        <v>883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2016</v>
      </c>
      <c r="Q51" s="1">
        <v>2021</v>
      </c>
      <c r="R51" t="s">
        <v>187</v>
      </c>
      <c r="V51" s="1" t="s">
        <v>941</v>
      </c>
      <c r="W51" s="10">
        <v>1162.1999999999998</v>
      </c>
      <c r="X51" s="116"/>
      <c r="Y51" s="18" t="s">
        <v>773</v>
      </c>
      <c r="Z51" s="376" t="s">
        <v>25</v>
      </c>
      <c r="AA51" s="35"/>
      <c r="AC51" s="1">
        <v>2020</v>
      </c>
      <c r="AD51" t="s">
        <v>203</v>
      </c>
      <c r="AH51" s="1" t="s">
        <v>882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2021</v>
      </c>
      <c r="E52" s="1">
        <v>2023</v>
      </c>
      <c r="F52" t="s">
        <v>3524</v>
      </c>
      <c r="J52" s="1" t="s">
        <v>815</v>
      </c>
      <c r="K52" s="10">
        <v>723.2</v>
      </c>
      <c r="L52" s="116"/>
      <c r="M52" s="18" t="s">
        <v>781</v>
      </c>
      <c r="N52" s="220" t="s">
        <v>1647</v>
      </c>
      <c r="Q52" s="1">
        <v>2023</v>
      </c>
      <c r="R52" t="s">
        <v>202</v>
      </c>
      <c r="V52" s="1" t="s">
        <v>942</v>
      </c>
      <c r="W52" s="10">
        <v>1160.1000000000004</v>
      </c>
      <c r="X52" s="116"/>
      <c r="Y52" s="18" t="s">
        <v>781</v>
      </c>
      <c r="Z52" s="35" t="s">
        <v>155</v>
      </c>
      <c r="AA52" s="35"/>
      <c r="AC52" s="1">
        <v>2022</v>
      </c>
      <c r="AD52" t="s">
        <v>347</v>
      </c>
      <c r="AH52" s="1" t="s">
        <v>945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2000</v>
      </c>
      <c r="Q53" s="1">
        <v>2021</v>
      </c>
      <c r="R53" t="s">
        <v>195</v>
      </c>
      <c r="V53" s="1" t="s">
        <v>814</v>
      </c>
      <c r="W53" s="10">
        <v>1159</v>
      </c>
      <c r="X53" s="116"/>
      <c r="Y53" s="18" t="s">
        <v>785</v>
      </c>
      <c r="Z53" s="35" t="s">
        <v>162</v>
      </c>
      <c r="AA53" s="35"/>
      <c r="AC53" s="1">
        <v>2023</v>
      </c>
      <c r="AD53" t="s">
        <v>203</v>
      </c>
      <c r="AH53" s="1" t="s">
        <v>884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2016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5" t="s">
        <v>746</v>
      </c>
      <c r="Q54" s="1">
        <v>2023</v>
      </c>
      <c r="R54" t="s">
        <v>175</v>
      </c>
      <c r="V54" s="1" t="s">
        <v>880</v>
      </c>
      <c r="W54" s="10">
        <v>1156.400000000001</v>
      </c>
      <c r="X54" s="116"/>
      <c r="Y54" s="18" t="s">
        <v>786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880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76" t="s">
        <v>11</v>
      </c>
      <c r="Q55" s="1">
        <v>2023</v>
      </c>
      <c r="R55" t="s">
        <v>2205</v>
      </c>
      <c r="V55" s="1" t="s">
        <v>816</v>
      </c>
      <c r="W55" s="10">
        <v>1155.0999999999999</v>
      </c>
      <c r="X55" s="116"/>
      <c r="Y55" s="18" t="s">
        <v>787</v>
      </c>
      <c r="Z55" s="376" t="s">
        <v>2026</v>
      </c>
      <c r="AA55" s="119"/>
      <c r="AC55" s="1">
        <v>2022</v>
      </c>
      <c r="AD55" t="s">
        <v>203</v>
      </c>
      <c r="AH55" s="1" t="s">
        <v>939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51" t="s">
        <v>11</v>
      </c>
      <c r="Q56" s="1">
        <v>2019</v>
      </c>
      <c r="R56" t="s">
        <v>2205</v>
      </c>
      <c r="V56" s="1" t="s">
        <v>814</v>
      </c>
      <c r="W56" s="10">
        <v>1153.2</v>
      </c>
      <c r="X56" s="116"/>
      <c r="Y56" s="18" t="s">
        <v>793</v>
      </c>
      <c r="Z56" s="376" t="s">
        <v>800</v>
      </c>
      <c r="AA56" s="35"/>
      <c r="AC56" s="1">
        <v>2023</v>
      </c>
      <c r="AD56" t="s">
        <v>203</v>
      </c>
      <c r="AH56" s="1" t="s">
        <v>885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3370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35" t="s">
        <v>748</v>
      </c>
      <c r="Q57" s="1">
        <v>2021</v>
      </c>
      <c r="R57" t="s">
        <v>187</v>
      </c>
      <c r="V57" s="1" t="s">
        <v>943</v>
      </c>
      <c r="W57" s="10">
        <v>1147.0999999999999</v>
      </c>
      <c r="X57" s="116"/>
      <c r="Y57" s="18" t="s">
        <v>794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881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5" t="s">
        <v>783</v>
      </c>
      <c r="Q58" s="1">
        <v>2021</v>
      </c>
      <c r="R58" t="s">
        <v>187</v>
      </c>
      <c r="V58" s="1" t="s">
        <v>944</v>
      </c>
      <c r="W58" s="10">
        <v>1146.5999999999999</v>
      </c>
      <c r="X58" s="116"/>
      <c r="Y58" s="18" t="s">
        <v>795</v>
      </c>
      <c r="Z58" s="51" t="s">
        <v>37</v>
      </c>
      <c r="AA58" s="35"/>
      <c r="AC58" s="1">
        <v>2023</v>
      </c>
      <c r="AD58" t="s">
        <v>203</v>
      </c>
      <c r="AH58" s="1" t="s">
        <v>886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5" t="s">
        <v>783</v>
      </c>
      <c r="Q59" s="1">
        <v>2022</v>
      </c>
      <c r="R59" t="s">
        <v>187</v>
      </c>
      <c r="V59" s="1" t="s">
        <v>884</v>
      </c>
      <c r="W59" s="10">
        <v>1145.2999999999993</v>
      </c>
      <c r="X59" s="116"/>
      <c r="Y59" s="18" t="s">
        <v>797</v>
      </c>
      <c r="Z59" s="35" t="s">
        <v>764</v>
      </c>
      <c r="AA59" s="35"/>
      <c r="AC59" s="1">
        <v>2022</v>
      </c>
      <c r="AD59" t="s">
        <v>347</v>
      </c>
      <c r="AH59" s="1" t="s">
        <v>946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376" t="s">
        <v>2000</v>
      </c>
      <c r="Q60" s="1">
        <v>2022</v>
      </c>
      <c r="R60" t="s">
        <v>187</v>
      </c>
      <c r="V60" s="1" t="s">
        <v>885</v>
      </c>
      <c r="W60" s="10">
        <v>1143.699999999998</v>
      </c>
      <c r="X60" s="116"/>
      <c r="Y60" s="18" t="s">
        <v>798</v>
      </c>
      <c r="Z60" s="376" t="s">
        <v>2008</v>
      </c>
      <c r="AA60" s="35"/>
      <c r="AC60" s="1">
        <v>2022</v>
      </c>
      <c r="AD60" t="s">
        <v>347</v>
      </c>
      <c r="AH60" s="1" t="s">
        <v>950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220" t="s">
        <v>1656</v>
      </c>
      <c r="Q61" s="1">
        <v>2021</v>
      </c>
      <c r="R61" t="s">
        <v>187</v>
      </c>
      <c r="V61" s="1" t="s">
        <v>945</v>
      </c>
      <c r="W61" s="10">
        <v>1142.5</v>
      </c>
      <c r="X61" s="116"/>
      <c r="Y61" s="18" t="s">
        <v>799</v>
      </c>
      <c r="Z61" s="376" t="s">
        <v>2027</v>
      </c>
      <c r="AA61" s="35"/>
      <c r="AC61" s="1">
        <v>2022</v>
      </c>
      <c r="AD61" t="s">
        <v>347</v>
      </c>
      <c r="AH61" s="1" t="s">
        <v>947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771</v>
      </c>
      <c r="Q62" s="1">
        <v>2021</v>
      </c>
      <c r="R62" t="s">
        <v>187</v>
      </c>
      <c r="V62" s="1" t="s">
        <v>946</v>
      </c>
      <c r="W62" s="10">
        <v>1141.0999999999995</v>
      </c>
      <c r="X62" s="116"/>
      <c r="Y62" s="18" t="s">
        <v>802</v>
      </c>
      <c r="Z62" s="35" t="s">
        <v>753</v>
      </c>
      <c r="AA62" s="35"/>
      <c r="AC62" s="1">
        <v>2022</v>
      </c>
      <c r="AD62" t="s">
        <v>347</v>
      </c>
      <c r="AH62" s="1" t="s">
        <v>948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220" t="s">
        <v>1647</v>
      </c>
      <c r="Q63" s="1">
        <v>2022</v>
      </c>
      <c r="R63" t="s">
        <v>187</v>
      </c>
      <c r="V63" s="1" t="s">
        <v>886</v>
      </c>
      <c r="W63" s="10">
        <v>1140.5000000000018</v>
      </c>
      <c r="X63" s="116"/>
      <c r="Y63" s="18" t="s">
        <v>896</v>
      </c>
      <c r="Z63" s="376" t="s">
        <v>2000</v>
      </c>
      <c r="AA63" s="35"/>
      <c r="AC63" s="1">
        <v>2022</v>
      </c>
      <c r="AD63" t="s">
        <v>203</v>
      </c>
      <c r="AH63" s="1" t="s">
        <v>940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779</v>
      </c>
      <c r="Q64" s="1">
        <v>2021</v>
      </c>
      <c r="R64" t="s">
        <v>187</v>
      </c>
      <c r="V64" s="1" t="s">
        <v>950</v>
      </c>
      <c r="W64" s="10">
        <v>1140.4000000000015</v>
      </c>
      <c r="X64" s="116"/>
      <c r="Y64" s="18" t="s">
        <v>897</v>
      </c>
      <c r="Z64" s="220" t="s">
        <v>1654</v>
      </c>
      <c r="AA64" s="35"/>
      <c r="AC64" s="1">
        <v>2022</v>
      </c>
      <c r="AD64" t="s">
        <v>203</v>
      </c>
      <c r="AH64" s="1" t="s">
        <v>942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220" t="s">
        <v>1654</v>
      </c>
      <c r="Q65" s="1">
        <v>2022</v>
      </c>
      <c r="R65" t="s">
        <v>187</v>
      </c>
      <c r="V65" s="1" t="s">
        <v>937</v>
      </c>
      <c r="W65" s="10">
        <v>1137.5999999999999</v>
      </c>
      <c r="X65" s="116"/>
      <c r="Y65" s="18" t="s">
        <v>898</v>
      </c>
      <c r="Z65" s="546" t="s">
        <v>1660</v>
      </c>
      <c r="AA65" s="35"/>
      <c r="AC65" s="1">
        <v>2020</v>
      </c>
      <c r="AD65" t="s">
        <v>203</v>
      </c>
      <c r="AH65" s="1" t="s">
        <v>883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779</v>
      </c>
      <c r="Q66" s="1">
        <v>2023</v>
      </c>
      <c r="R66" t="s">
        <v>2205</v>
      </c>
      <c r="V66" s="1" t="s">
        <v>880</v>
      </c>
      <c r="W66" s="10">
        <v>1136.0999999999999</v>
      </c>
      <c r="X66" s="116"/>
      <c r="Y66" s="18" t="s">
        <v>899</v>
      </c>
      <c r="Z66" s="35" t="s">
        <v>790</v>
      </c>
      <c r="AA66" s="35"/>
      <c r="AC66" s="1">
        <v>2022</v>
      </c>
      <c r="AD66" t="s">
        <v>203</v>
      </c>
      <c r="AH66" s="1" t="s">
        <v>941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3366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376" t="s">
        <v>6</v>
      </c>
      <c r="Q67" s="1">
        <v>2021</v>
      </c>
      <c r="R67" t="s">
        <v>187</v>
      </c>
      <c r="V67" s="1" t="s">
        <v>947</v>
      </c>
      <c r="W67" s="10">
        <v>1133.0999999999995</v>
      </c>
      <c r="X67" s="116"/>
      <c r="Y67" s="18" t="s">
        <v>900</v>
      </c>
      <c r="Z67" s="35" t="s">
        <v>143</v>
      </c>
      <c r="AA67" s="35"/>
      <c r="AC67" s="1">
        <v>2021</v>
      </c>
      <c r="AD67" t="s">
        <v>203</v>
      </c>
      <c r="AH67" s="1" t="s">
        <v>814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3366</v>
      </c>
      <c r="E68" s="1">
        <v>2023</v>
      </c>
      <c r="F68" t="s">
        <v>3524</v>
      </c>
      <c r="J68" s="1" t="s">
        <v>816</v>
      </c>
      <c r="K68" s="10">
        <v>707.8</v>
      </c>
      <c r="L68" s="116"/>
      <c r="M68" s="18" t="s">
        <v>901</v>
      </c>
      <c r="N68" s="51" t="s">
        <v>154</v>
      </c>
      <c r="Q68" s="1">
        <v>2020</v>
      </c>
      <c r="R68" t="s">
        <v>201</v>
      </c>
      <c r="V68" s="1" t="s">
        <v>815</v>
      </c>
      <c r="W68" s="10">
        <v>1132.4000000000001</v>
      </c>
      <c r="X68" s="116"/>
      <c r="Y68" s="18" t="s">
        <v>901</v>
      </c>
      <c r="Z68" s="35" t="s">
        <v>746</v>
      </c>
      <c r="AA68" s="35"/>
      <c r="AC68" s="1">
        <v>2020</v>
      </c>
      <c r="AD68" t="s">
        <v>203</v>
      </c>
      <c r="AH68" s="1" t="s">
        <v>884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2023</v>
      </c>
      <c r="E69" s="1">
        <v>2023</v>
      </c>
      <c r="F69" t="s">
        <v>3524</v>
      </c>
      <c r="J69" s="1" t="s">
        <v>880</v>
      </c>
      <c r="K69" s="10">
        <v>705.1</v>
      </c>
      <c r="L69" s="116"/>
      <c r="M69" s="18" t="s">
        <v>902</v>
      </c>
      <c r="N69" s="376" t="s">
        <v>2027</v>
      </c>
      <c r="Q69" s="1">
        <v>2022</v>
      </c>
      <c r="R69" t="s">
        <v>187</v>
      </c>
      <c r="V69" s="1" t="s">
        <v>938</v>
      </c>
      <c r="W69" s="10">
        <v>1130.4999999999995</v>
      </c>
      <c r="X69" s="116"/>
      <c r="Y69" s="18" t="s">
        <v>902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882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35" t="s">
        <v>800</v>
      </c>
      <c r="Q70" s="1">
        <v>2021</v>
      </c>
      <c r="R70" t="s">
        <v>187</v>
      </c>
      <c r="V70" s="1" t="s">
        <v>948</v>
      </c>
      <c r="W70" s="10">
        <v>1129.2999999999997</v>
      </c>
      <c r="X70" s="116"/>
      <c r="Y70" s="18" t="s">
        <v>903</v>
      </c>
      <c r="Z70" s="35" t="s">
        <v>800</v>
      </c>
      <c r="AA70" s="35"/>
      <c r="AC70" s="1">
        <v>2022</v>
      </c>
      <c r="AD70" t="s">
        <v>203</v>
      </c>
      <c r="AH70" s="1" t="s">
        <v>943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800</v>
      </c>
      <c r="Q71" s="1">
        <v>2022</v>
      </c>
      <c r="R71" t="s">
        <v>187</v>
      </c>
      <c r="V71" s="1" t="s">
        <v>939</v>
      </c>
      <c r="W71" s="10">
        <v>1129.2999999999984</v>
      </c>
      <c r="X71" s="116"/>
      <c r="Y71" s="18" t="s">
        <v>904</v>
      </c>
      <c r="Z71" s="35" t="s">
        <v>733</v>
      </c>
      <c r="AA71" s="35"/>
      <c r="AC71" s="1">
        <v>2023</v>
      </c>
      <c r="AD71" t="s">
        <v>203</v>
      </c>
      <c r="AH71" s="1" t="s">
        <v>937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155</v>
      </c>
      <c r="Q72" s="1">
        <v>2020</v>
      </c>
      <c r="R72" t="s">
        <v>201</v>
      </c>
      <c r="V72" s="1" t="s">
        <v>816</v>
      </c>
      <c r="W72" s="10">
        <v>1126.2</v>
      </c>
      <c r="X72" s="116"/>
      <c r="Y72" s="18" t="s">
        <v>905</v>
      </c>
      <c r="Z72" s="220" t="s">
        <v>1660</v>
      </c>
      <c r="AA72" s="35"/>
      <c r="AC72" s="1">
        <v>2022</v>
      </c>
      <c r="AD72" t="s">
        <v>203</v>
      </c>
      <c r="AH72" s="1" t="s">
        <v>944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2024</v>
      </c>
      <c r="Q73" s="1">
        <v>2023</v>
      </c>
      <c r="R73" t="s">
        <v>202</v>
      </c>
      <c r="V73" s="1" t="s">
        <v>941</v>
      </c>
      <c r="W73" s="10">
        <v>1123.8000000000011</v>
      </c>
      <c r="X73" s="116"/>
      <c r="Y73" s="18" t="s">
        <v>906</v>
      </c>
      <c r="Z73" s="35" t="s">
        <v>733</v>
      </c>
      <c r="AA73" s="35"/>
      <c r="AC73" s="1">
        <v>2020</v>
      </c>
      <c r="AD73" t="s">
        <v>203</v>
      </c>
      <c r="AH73" s="1" t="s">
        <v>885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76" t="s">
        <v>23</v>
      </c>
      <c r="Q74" s="1">
        <v>2021</v>
      </c>
      <c r="R74" t="s">
        <v>187</v>
      </c>
      <c r="V74" s="1" t="s">
        <v>949</v>
      </c>
      <c r="W74" s="10">
        <v>1121.6500000000001</v>
      </c>
      <c r="X74" s="116"/>
      <c r="Y74" s="18" t="s">
        <v>907</v>
      </c>
      <c r="Z74" s="35" t="s">
        <v>800</v>
      </c>
      <c r="AA74" s="35"/>
      <c r="AC74" s="1">
        <v>2020</v>
      </c>
      <c r="AD74" t="s">
        <v>203</v>
      </c>
      <c r="AH74" s="1" t="s">
        <v>886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2206</v>
      </c>
      <c r="J75" s="1" t="s">
        <v>814</v>
      </c>
      <c r="K75" s="10">
        <v>699.5</v>
      </c>
      <c r="L75" s="116"/>
      <c r="M75" s="18" t="s">
        <v>908</v>
      </c>
      <c r="N75" s="376" t="s">
        <v>11</v>
      </c>
      <c r="Q75" s="1">
        <v>2021</v>
      </c>
      <c r="R75" t="s">
        <v>187</v>
      </c>
      <c r="V75" s="1" t="s">
        <v>1789</v>
      </c>
      <c r="W75" s="10">
        <v>1119.2999999999997</v>
      </c>
      <c r="X75" s="116"/>
      <c r="Y75" s="18" t="s">
        <v>908</v>
      </c>
      <c r="Z75" s="35" t="s">
        <v>762</v>
      </c>
      <c r="AA75" s="35"/>
      <c r="AC75" s="1">
        <v>2023</v>
      </c>
      <c r="AD75" t="s">
        <v>203</v>
      </c>
      <c r="AH75" s="1" t="s">
        <v>938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3378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376" t="s">
        <v>2009</v>
      </c>
      <c r="Q76" s="1">
        <v>2023</v>
      </c>
      <c r="R76" t="s">
        <v>202</v>
      </c>
      <c r="V76" s="1" t="s">
        <v>943</v>
      </c>
      <c r="W76" s="10">
        <v>1115.4000000000033</v>
      </c>
      <c r="X76" s="116"/>
      <c r="Y76" s="18" t="s">
        <v>909</v>
      </c>
      <c r="Z76" s="35" t="s">
        <v>3378</v>
      </c>
      <c r="AA76" s="35"/>
      <c r="AC76" s="1">
        <v>2023</v>
      </c>
      <c r="AD76" t="s">
        <v>203</v>
      </c>
      <c r="AH76" s="1" t="s">
        <v>939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220" t="s">
        <v>1657</v>
      </c>
      <c r="Q77" s="1">
        <v>2021</v>
      </c>
      <c r="R77" t="s">
        <v>195</v>
      </c>
      <c r="V77" s="1" t="s">
        <v>815</v>
      </c>
      <c r="W77" s="10">
        <v>1115.2</v>
      </c>
      <c r="X77" s="116"/>
      <c r="Y77" s="18" t="s">
        <v>910</v>
      </c>
      <c r="Z77" s="546" t="s">
        <v>1641</v>
      </c>
      <c r="AA77" s="35"/>
      <c r="AC77" s="1">
        <v>2020</v>
      </c>
      <c r="AD77" t="s">
        <v>203</v>
      </c>
      <c r="AH77" s="1" t="s">
        <v>937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2023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5" t="s">
        <v>753</v>
      </c>
      <c r="Q78" s="1">
        <v>2022</v>
      </c>
      <c r="R78" t="s">
        <v>187</v>
      </c>
      <c r="V78" s="1" t="s">
        <v>940</v>
      </c>
      <c r="W78" s="10">
        <v>1114.7999999999988</v>
      </c>
      <c r="X78" s="116"/>
      <c r="Y78" s="18" t="s">
        <v>911</v>
      </c>
      <c r="Z78" s="35" t="s">
        <v>21</v>
      </c>
      <c r="AA78" s="35"/>
      <c r="AC78" s="1">
        <v>2023</v>
      </c>
      <c r="AD78" t="s">
        <v>203</v>
      </c>
      <c r="AH78" s="1" t="s">
        <v>940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35" t="s">
        <v>155</v>
      </c>
      <c r="Q79" s="1">
        <v>2021</v>
      </c>
      <c r="R79" t="s">
        <v>187</v>
      </c>
      <c r="V79" s="1" t="s">
        <v>1790</v>
      </c>
      <c r="W79" s="10">
        <v>1114.5999999999999</v>
      </c>
      <c r="X79" s="116"/>
      <c r="Y79" s="18" t="s">
        <v>912</v>
      </c>
      <c r="Z79" s="376" t="s">
        <v>31</v>
      </c>
      <c r="AA79" s="35"/>
      <c r="AC79" s="1">
        <v>2022</v>
      </c>
      <c r="AD79" t="s">
        <v>203</v>
      </c>
      <c r="AH79" s="1" t="s">
        <v>945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3395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76" t="s">
        <v>2025</v>
      </c>
      <c r="Q80" s="1">
        <v>2023</v>
      </c>
      <c r="R80" t="s">
        <v>175</v>
      </c>
      <c r="V80" s="1" t="s">
        <v>881</v>
      </c>
      <c r="W80" s="10">
        <v>1112.2000000000003</v>
      </c>
      <c r="X80" s="116"/>
      <c r="Y80" s="18" t="s">
        <v>913</v>
      </c>
      <c r="Z80" s="376" t="s">
        <v>9</v>
      </c>
      <c r="AA80" s="35"/>
      <c r="AC80" s="1">
        <v>2023</v>
      </c>
      <c r="AD80" t="s">
        <v>203</v>
      </c>
      <c r="AH80" s="1" t="s">
        <v>942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3377</v>
      </c>
      <c r="E81" s="1">
        <v>2023</v>
      </c>
      <c r="F81" t="s">
        <v>3524</v>
      </c>
      <c r="J81" s="1" t="s">
        <v>881</v>
      </c>
      <c r="K81" s="10">
        <v>690</v>
      </c>
      <c r="L81" s="116"/>
      <c r="M81" s="18" t="s">
        <v>914</v>
      </c>
      <c r="N81" s="35" t="s">
        <v>762</v>
      </c>
      <c r="Q81" s="1">
        <v>2022</v>
      </c>
      <c r="R81" t="s">
        <v>187</v>
      </c>
      <c r="V81" s="1" t="s">
        <v>942</v>
      </c>
      <c r="W81" s="10">
        <v>1110.9999999999982</v>
      </c>
      <c r="X81" s="116"/>
      <c r="Y81" s="18" t="s">
        <v>914</v>
      </c>
      <c r="Z81" s="376" t="s">
        <v>2023</v>
      </c>
      <c r="AA81" s="35"/>
      <c r="AC81" s="1">
        <v>2023</v>
      </c>
      <c r="AD81" t="s">
        <v>203</v>
      </c>
      <c r="AH81" s="1" t="s">
        <v>941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5" t="s">
        <v>143</v>
      </c>
      <c r="Q82" s="1">
        <v>2021</v>
      </c>
      <c r="R82" t="s">
        <v>195</v>
      </c>
      <c r="V82" s="1" t="s">
        <v>816</v>
      </c>
      <c r="W82" s="10">
        <v>1108.0999999999999</v>
      </c>
      <c r="X82" s="116"/>
      <c r="Y82" s="18" t="s">
        <v>915</v>
      </c>
      <c r="Z82" s="35" t="s">
        <v>153</v>
      </c>
      <c r="AA82" s="35"/>
      <c r="AC82" s="1">
        <v>2020</v>
      </c>
      <c r="AD82" t="s">
        <v>203</v>
      </c>
      <c r="AH82" s="1" t="s">
        <v>938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3370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76" t="s">
        <v>154</v>
      </c>
      <c r="Q83" s="1">
        <v>2023</v>
      </c>
      <c r="R83" t="s">
        <v>2205</v>
      </c>
      <c r="V83" s="1" t="s">
        <v>881</v>
      </c>
      <c r="W83" s="10">
        <v>1107.5999999999999</v>
      </c>
      <c r="X83" s="116"/>
      <c r="Y83" s="18" t="s">
        <v>916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816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2008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220" t="s">
        <v>1647</v>
      </c>
      <c r="Q84" s="1">
        <v>2021</v>
      </c>
      <c r="R84" t="s">
        <v>187</v>
      </c>
      <c r="V84" s="1" t="s">
        <v>1791</v>
      </c>
      <c r="W84" s="10">
        <v>1105.2999999999988</v>
      </c>
      <c r="X84" s="116"/>
      <c r="Y84" s="18" t="s">
        <v>917</v>
      </c>
      <c r="Z84" s="220" t="s">
        <v>153</v>
      </c>
      <c r="AA84" s="35"/>
      <c r="AC84" s="1">
        <v>2019</v>
      </c>
      <c r="AD84" t="s">
        <v>203</v>
      </c>
      <c r="AH84" s="1" t="s">
        <v>814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2021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788</v>
      </c>
      <c r="Q85" s="1">
        <v>2021</v>
      </c>
      <c r="R85" t="s">
        <v>187</v>
      </c>
      <c r="V85" s="1" t="s">
        <v>1792</v>
      </c>
      <c r="W85" s="10">
        <v>1101.9500000000003</v>
      </c>
      <c r="X85" s="116"/>
      <c r="Y85" s="18" t="s">
        <v>918</v>
      </c>
      <c r="Z85" s="51" t="s">
        <v>21</v>
      </c>
      <c r="AA85" s="35"/>
      <c r="AC85" s="1">
        <v>2020</v>
      </c>
      <c r="AD85" t="s">
        <v>203</v>
      </c>
      <c r="AH85" s="1" t="s">
        <v>939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376" t="s">
        <v>27</v>
      </c>
      <c r="Q86" s="1">
        <v>2021</v>
      </c>
      <c r="R86" t="s">
        <v>187</v>
      </c>
      <c r="V86" s="1" t="s">
        <v>1793</v>
      </c>
      <c r="W86" s="10">
        <v>1096.5999999999981</v>
      </c>
      <c r="X86" s="116"/>
      <c r="Y86" s="18" t="s">
        <v>919</v>
      </c>
      <c r="Z86" s="35" t="s">
        <v>779</v>
      </c>
      <c r="AA86" s="35"/>
      <c r="AC86" s="1">
        <v>2022</v>
      </c>
      <c r="AD86" t="s">
        <v>203</v>
      </c>
      <c r="AH86" s="1" t="s">
        <v>946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35" t="s">
        <v>141</v>
      </c>
      <c r="Q87" s="1">
        <v>2023</v>
      </c>
      <c r="R87" t="s">
        <v>202</v>
      </c>
      <c r="V87" s="1" t="s">
        <v>944</v>
      </c>
      <c r="W87" s="10">
        <v>1096.1999999999989</v>
      </c>
      <c r="X87" s="116"/>
      <c r="Y87" s="18" t="s">
        <v>920</v>
      </c>
      <c r="Z87" s="35" t="s">
        <v>778</v>
      </c>
      <c r="AA87" s="35"/>
      <c r="AC87" s="1">
        <v>2020</v>
      </c>
      <c r="AD87" t="s">
        <v>203</v>
      </c>
      <c r="AH87" s="1" t="s">
        <v>940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2027</v>
      </c>
      <c r="Q88" s="1">
        <v>2022</v>
      </c>
      <c r="R88" t="s">
        <v>195</v>
      </c>
      <c r="V88" s="1" t="s">
        <v>814</v>
      </c>
      <c r="W88" s="10">
        <v>1094.3499999999999</v>
      </c>
      <c r="X88" s="116"/>
      <c r="Y88" s="18" t="s">
        <v>921</v>
      </c>
      <c r="Z88" s="35" t="s">
        <v>3390</v>
      </c>
      <c r="AA88" s="35"/>
      <c r="AC88" s="1">
        <v>2023</v>
      </c>
      <c r="AD88" t="s">
        <v>203</v>
      </c>
      <c r="AH88" s="1" t="s">
        <v>943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35" t="s">
        <v>154</v>
      </c>
      <c r="Q89" s="1">
        <v>2021</v>
      </c>
      <c r="R89" t="s">
        <v>175</v>
      </c>
      <c r="V89" s="1" t="s">
        <v>814</v>
      </c>
      <c r="W89" s="10">
        <v>1093.7000000000003</v>
      </c>
      <c r="X89" s="116"/>
      <c r="Y89" s="18" t="s">
        <v>922</v>
      </c>
      <c r="Z89" s="35" t="s">
        <v>783</v>
      </c>
      <c r="AA89" s="35"/>
      <c r="AC89" s="1">
        <v>2022</v>
      </c>
      <c r="AD89" t="s">
        <v>203</v>
      </c>
      <c r="AH89" s="1" t="s">
        <v>950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51" t="s">
        <v>21</v>
      </c>
      <c r="Q90" s="1">
        <v>2022</v>
      </c>
      <c r="R90" t="s">
        <v>187</v>
      </c>
      <c r="V90" s="1" t="s">
        <v>941</v>
      </c>
      <c r="W90" s="10">
        <v>1092.5999999999976</v>
      </c>
      <c r="X90" s="116"/>
      <c r="Y90" s="18" t="s">
        <v>923</v>
      </c>
      <c r="Z90" s="35" t="s">
        <v>753</v>
      </c>
      <c r="AA90" s="35"/>
      <c r="AC90" s="1">
        <v>2023</v>
      </c>
      <c r="AD90" t="s">
        <v>203</v>
      </c>
      <c r="AH90" s="1" t="s">
        <v>944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376" t="s">
        <v>2004</v>
      </c>
      <c r="Q91" s="1">
        <v>2021</v>
      </c>
      <c r="R91" t="s">
        <v>187</v>
      </c>
      <c r="V91" s="1" t="s">
        <v>1794</v>
      </c>
      <c r="W91" s="10">
        <v>1092.4999999999995</v>
      </c>
      <c r="X91" s="116"/>
      <c r="Y91" s="18" t="s">
        <v>924</v>
      </c>
      <c r="Z91" s="35" t="s">
        <v>746</v>
      </c>
      <c r="AA91" s="35"/>
      <c r="AC91" s="1">
        <v>2022</v>
      </c>
      <c r="AD91" t="s">
        <v>203</v>
      </c>
      <c r="AH91" s="1" t="s">
        <v>947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35" t="s">
        <v>753</v>
      </c>
      <c r="Q92" s="1">
        <v>2021</v>
      </c>
      <c r="R92" t="s">
        <v>187</v>
      </c>
      <c r="V92" s="1" t="s">
        <v>1795</v>
      </c>
      <c r="W92" s="10">
        <v>1090.1000000000004</v>
      </c>
      <c r="X92" s="116"/>
      <c r="Y92" s="18" t="s">
        <v>925</v>
      </c>
      <c r="Z92" s="546" t="s">
        <v>33</v>
      </c>
      <c r="AA92" s="35"/>
      <c r="AC92" s="1">
        <v>2021</v>
      </c>
      <c r="AD92" t="s">
        <v>203</v>
      </c>
      <c r="AH92" s="1" t="s">
        <v>815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2007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51" t="s">
        <v>155</v>
      </c>
      <c r="Q93" s="1">
        <v>2023</v>
      </c>
      <c r="R93" t="s">
        <v>175</v>
      </c>
      <c r="V93" s="1" t="s">
        <v>882</v>
      </c>
      <c r="W93" s="10">
        <v>1089.4999999999995</v>
      </c>
      <c r="X93" s="116"/>
      <c r="Y93" s="18" t="s">
        <v>926</v>
      </c>
      <c r="Z93" s="35" t="s">
        <v>156</v>
      </c>
      <c r="AA93" s="35"/>
      <c r="AC93" s="1">
        <v>2018</v>
      </c>
      <c r="AD93" t="s">
        <v>203</v>
      </c>
      <c r="AH93" s="1" t="s">
        <v>883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2865</v>
      </c>
      <c r="J94" s="1" t="s">
        <v>814</v>
      </c>
      <c r="K94" s="10">
        <v>679.15</v>
      </c>
      <c r="L94" s="116"/>
      <c r="M94" s="18" t="s">
        <v>927</v>
      </c>
      <c r="N94" s="51" t="s">
        <v>749</v>
      </c>
      <c r="Q94" s="1">
        <v>2020</v>
      </c>
      <c r="R94" t="s">
        <v>201</v>
      </c>
      <c r="V94" s="1" t="s">
        <v>880</v>
      </c>
      <c r="W94" s="10">
        <v>1088.5999999999999</v>
      </c>
      <c r="X94" s="116"/>
      <c r="Y94" s="18" t="s">
        <v>927</v>
      </c>
      <c r="Z94" s="35" t="s">
        <v>144</v>
      </c>
      <c r="AA94" s="35"/>
      <c r="AC94" s="1">
        <v>2018</v>
      </c>
      <c r="AD94" t="s">
        <v>203</v>
      </c>
      <c r="AH94" s="1" t="s">
        <v>884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733</v>
      </c>
      <c r="Q95" s="1">
        <v>2023</v>
      </c>
      <c r="R95" t="s">
        <v>2205</v>
      </c>
      <c r="V95" s="1" t="s">
        <v>882</v>
      </c>
      <c r="W95" s="10">
        <v>1088</v>
      </c>
      <c r="X95" s="116"/>
      <c r="Y95" s="18" t="s">
        <v>928</v>
      </c>
      <c r="Z95" s="35" t="s">
        <v>757</v>
      </c>
      <c r="AA95" s="35"/>
      <c r="AC95" s="1">
        <v>2022</v>
      </c>
      <c r="AD95" t="s">
        <v>203</v>
      </c>
      <c r="AH95" s="1" t="s">
        <v>948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376" t="s">
        <v>2000</v>
      </c>
      <c r="Q96" s="1">
        <v>2021</v>
      </c>
      <c r="R96" t="s">
        <v>187</v>
      </c>
      <c r="V96" s="1" t="s">
        <v>1796</v>
      </c>
      <c r="W96" s="10">
        <v>1086.7000000000003</v>
      </c>
      <c r="X96" s="116"/>
      <c r="Y96" s="18" t="s">
        <v>929</v>
      </c>
      <c r="Z96" s="35" t="s">
        <v>25</v>
      </c>
      <c r="AA96" s="35"/>
      <c r="AC96" s="1">
        <v>2016</v>
      </c>
      <c r="AD96" t="s">
        <v>203</v>
      </c>
      <c r="AH96" s="1" t="s">
        <v>815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209" t="s">
        <v>1647</v>
      </c>
      <c r="Q97" s="1">
        <v>2023</v>
      </c>
      <c r="R97" t="s">
        <v>2205</v>
      </c>
      <c r="V97" s="1" t="s">
        <v>883</v>
      </c>
      <c r="W97" s="10">
        <v>1085.4000000000001</v>
      </c>
      <c r="X97" s="116"/>
      <c r="Y97" s="18" t="s">
        <v>930</v>
      </c>
      <c r="Z97" s="376" t="s">
        <v>2006</v>
      </c>
      <c r="AA97" s="35"/>
      <c r="AC97" s="1">
        <v>2023</v>
      </c>
      <c r="AD97" t="s">
        <v>203</v>
      </c>
      <c r="AH97" s="1" t="s">
        <v>945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35" t="s">
        <v>142</v>
      </c>
      <c r="Q98" s="1">
        <v>2023</v>
      </c>
      <c r="R98" t="s">
        <v>175</v>
      </c>
      <c r="V98" s="1" t="s">
        <v>883</v>
      </c>
      <c r="W98" s="10">
        <v>1083.8000000000006</v>
      </c>
      <c r="X98" s="116"/>
      <c r="Y98" s="18" t="s">
        <v>931</v>
      </c>
      <c r="Z98" s="35" t="s">
        <v>37</v>
      </c>
      <c r="AA98" s="35"/>
      <c r="AC98" s="1">
        <v>2018</v>
      </c>
      <c r="AD98" t="s">
        <v>203</v>
      </c>
      <c r="AH98" s="1" t="s">
        <v>885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3371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376" t="s">
        <v>2008</v>
      </c>
      <c r="Q99" s="1">
        <v>2021</v>
      </c>
      <c r="R99" t="s">
        <v>187</v>
      </c>
      <c r="V99" s="1" t="s">
        <v>1797</v>
      </c>
      <c r="W99" s="10">
        <v>1083.6000000000001</v>
      </c>
      <c r="X99" s="116"/>
      <c r="Y99" s="18" t="s">
        <v>932</v>
      </c>
      <c r="Z99" s="376" t="s">
        <v>2048</v>
      </c>
      <c r="AA99" s="35"/>
      <c r="AC99" s="1">
        <v>2023</v>
      </c>
      <c r="AD99" t="s">
        <v>203</v>
      </c>
      <c r="AH99" s="1" t="s">
        <v>946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376" t="s">
        <v>33</v>
      </c>
      <c r="Q100" s="1">
        <v>2021</v>
      </c>
      <c r="R100" t="s">
        <v>187</v>
      </c>
      <c r="V100" s="1" t="s">
        <v>1798</v>
      </c>
      <c r="W100" s="10">
        <v>1082.6999999999994</v>
      </c>
      <c r="X100" s="116"/>
      <c r="Y100" s="18" t="s">
        <v>933</v>
      </c>
      <c r="Z100" s="35" t="s">
        <v>17</v>
      </c>
      <c r="AA100" s="35"/>
      <c r="AC100" s="1">
        <v>2017</v>
      </c>
      <c r="AD100" t="s">
        <v>199</v>
      </c>
      <c r="AH100" s="1" t="s">
        <v>880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35" t="s">
        <v>1643</v>
      </c>
      <c r="Q101" s="1">
        <v>2023</v>
      </c>
      <c r="R101" t="s">
        <v>2205</v>
      </c>
      <c r="V101" s="1" t="s">
        <v>884</v>
      </c>
      <c r="W101" s="10">
        <v>1079.7</v>
      </c>
      <c r="X101" s="116"/>
      <c r="Y101" s="18" t="s">
        <v>934</v>
      </c>
      <c r="Z101" s="546" t="s">
        <v>1657</v>
      </c>
      <c r="AA101" s="35"/>
      <c r="AC101" s="1">
        <v>2020</v>
      </c>
      <c r="AD101" t="s">
        <v>203</v>
      </c>
      <c r="AH101" s="1" t="s">
        <v>942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76" t="s">
        <v>17</v>
      </c>
      <c r="Q102" s="1">
        <v>2022</v>
      </c>
      <c r="R102" t="s">
        <v>187</v>
      </c>
      <c r="V102" s="1" t="s">
        <v>943</v>
      </c>
      <c r="W102" s="10">
        <v>1079.199999999998</v>
      </c>
      <c r="X102" s="116"/>
      <c r="Y102" s="18" t="s">
        <v>935</v>
      </c>
      <c r="Z102" s="35" t="s">
        <v>21</v>
      </c>
      <c r="AA102" s="35"/>
      <c r="AC102" s="1">
        <v>2018</v>
      </c>
      <c r="AD102" t="s">
        <v>203</v>
      </c>
      <c r="AH102" s="1" t="s">
        <v>886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2005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2005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3373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3381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3379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3379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2028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3361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3362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2006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2004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2025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4902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3368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3379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3377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2021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2206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3371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2205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3524</v>
      </c>
    </row>
    <row r="248" spans="1:7">
      <c r="A248" s="18" t="s">
        <v>0</v>
      </c>
      <c r="B248" s="51" t="s">
        <v>3379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2021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3366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2023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3377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3363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3379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2028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2051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3395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2005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3393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3379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3377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3395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2016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3370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2021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2006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2000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2027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2008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2005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3377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3370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3395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2024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3381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2023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2006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19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19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19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814</v>
      </c>
      <c r="G437" s="10">
        <v>996.4</v>
      </c>
    </row>
    <row r="438" spans="1:19">
      <c r="A438" s="18" t="s">
        <v>14</v>
      </c>
      <c r="B438" s="209" t="s">
        <v>764</v>
      </c>
      <c r="E438" s="1">
        <v>2022</v>
      </c>
      <c r="F438" s="1" t="s">
        <v>814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884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3363</v>
      </c>
      <c r="E444" s="1">
        <v>2023</v>
      </c>
      <c r="F444" s="1" t="s">
        <v>814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815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2016</v>
      </c>
      <c r="E446" s="1">
        <v>2023</v>
      </c>
      <c r="F446" s="1" t="s">
        <v>816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800</v>
      </c>
      <c r="E447" s="1">
        <v>2023</v>
      </c>
      <c r="F447" s="1" t="s">
        <v>880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778</v>
      </c>
      <c r="E448" s="1">
        <v>2023</v>
      </c>
      <c r="F448" s="1" t="s">
        <v>881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882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733</v>
      </c>
      <c r="E450" s="1">
        <v>2023</v>
      </c>
      <c r="F450" s="1" t="s">
        <v>883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1655</v>
      </c>
      <c r="E451" s="1">
        <v>2023</v>
      </c>
      <c r="F451" s="1" t="s">
        <v>884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779</v>
      </c>
      <c r="E452" s="1">
        <v>2023</v>
      </c>
      <c r="F452" s="1" t="s">
        <v>885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749</v>
      </c>
      <c r="E453" s="1">
        <v>2023</v>
      </c>
      <c r="F453" s="1" t="s">
        <v>886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746</v>
      </c>
      <c r="E459" s="1">
        <v>2023</v>
      </c>
      <c r="F459" s="1" t="s">
        <v>814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815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814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3391</v>
      </c>
      <c r="E462" s="1">
        <v>2023</v>
      </c>
      <c r="F462" s="1" t="s">
        <v>815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814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753</v>
      </c>
      <c r="E464" s="1">
        <v>2022</v>
      </c>
      <c r="F464" s="1" t="s">
        <v>815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816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816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1653</v>
      </c>
      <c r="E467" s="1">
        <v>2022</v>
      </c>
      <c r="F467" s="1" t="s">
        <v>880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3365</v>
      </c>
      <c r="E488" s="1">
        <v>2023</v>
      </c>
      <c r="F488" s="1" t="s">
        <v>814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814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814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815</v>
      </c>
      <c r="G491" s="10">
        <v>531.29999999999995</v>
      </c>
    </row>
    <row r="492" spans="1:7">
      <c r="A492" s="18" t="s">
        <v>10</v>
      </c>
      <c r="B492" s="51" t="s">
        <v>788</v>
      </c>
      <c r="E492" s="1">
        <v>2023</v>
      </c>
      <c r="F492" s="1" t="s">
        <v>815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816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814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880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2866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2865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2048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2867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3131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2005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2005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2025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2494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2524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2496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2006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2005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486:G495">
    <sortCondition descending="1" ref="G486:G49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2008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2876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2882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2886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2892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2898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2920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2931</v>
      </c>
      <c r="N8" s="60" t="s">
        <v>2006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2936</v>
      </c>
      <c r="N9" s="60" t="s">
        <v>2004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2971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2975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2980</v>
      </c>
      <c r="N12" s="60" t="s">
        <v>2021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2994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2996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3001</v>
      </c>
      <c r="N15" s="60" t="s">
        <v>2025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3033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3049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3129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3180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3194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3382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3390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2881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2891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2893</v>
      </c>
      <c r="K26" s="21"/>
      <c r="L26" s="231"/>
      <c r="M26" s="26"/>
      <c r="N26" s="3" t="s">
        <v>3376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2923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2958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2978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3006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3017</v>
      </c>
      <c r="K31" s="21"/>
      <c r="L31" s="231"/>
      <c r="M31" s="26"/>
      <c r="N31" s="3" t="s">
        <v>3394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3021</v>
      </c>
      <c r="K32" s="21"/>
      <c r="L32" s="231"/>
      <c r="M32" s="26"/>
      <c r="N32" s="60" t="s">
        <v>2023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3037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3044</v>
      </c>
      <c r="K34" s="21"/>
      <c r="L34" s="231"/>
      <c r="M34" s="26"/>
      <c r="N34" s="3" t="s">
        <v>3363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3073</v>
      </c>
      <c r="K35" s="21"/>
      <c r="L35" s="231"/>
      <c r="M35" s="26"/>
      <c r="N35" s="3" t="s">
        <v>3381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3373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2904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2921</v>
      </c>
      <c r="K40" s="21"/>
      <c r="L40" s="231"/>
      <c r="M40" s="26"/>
      <c r="N40" s="60" t="s">
        <v>2000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2933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2935</v>
      </c>
      <c r="K42" s="21"/>
      <c r="L42" s="231"/>
      <c r="M42" s="26"/>
      <c r="N42" s="3" t="s">
        <v>3391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2952</v>
      </c>
      <c r="K43" s="21"/>
      <c r="L43" s="231"/>
      <c r="M43" s="26"/>
      <c r="N43" s="60" t="s">
        <v>2028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2963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2973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2986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3071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2001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2908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2929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2935</v>
      </c>
      <c r="K53" s="21"/>
      <c r="L53" s="231"/>
      <c r="M53" s="26"/>
      <c r="N53" s="60" t="s">
        <v>2024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2936</v>
      </c>
      <c r="K54" s="21"/>
      <c r="L54" s="231"/>
      <c r="M54" s="26"/>
      <c r="N54" s="60" t="s">
        <v>4493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2954</v>
      </c>
      <c r="K55" s="21"/>
      <c r="L55" s="231"/>
      <c r="M55" s="26"/>
      <c r="N55" s="3" t="s">
        <v>3371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3031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3039</v>
      </c>
      <c r="K57" s="21"/>
      <c r="L57" s="231"/>
      <c r="M57" s="26"/>
      <c r="N57" s="60" t="s">
        <v>2016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3370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2910</v>
      </c>
      <c r="K61" s="25"/>
      <c r="L61" s="26"/>
      <c r="M61" s="21"/>
      <c r="N61" s="60" t="s">
        <v>2051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2927</v>
      </c>
      <c r="K62" s="25"/>
      <c r="L62" s="26"/>
      <c r="M62" s="21"/>
      <c r="N62" s="60" t="s">
        <v>2009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2953</v>
      </c>
      <c r="K63" s="25"/>
      <c r="L63" s="26"/>
      <c r="M63" s="21"/>
      <c r="N63" s="3" t="s">
        <v>3395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3050</v>
      </c>
      <c r="K64" s="25"/>
      <c r="L64" s="26"/>
      <c r="M64" s="21"/>
      <c r="N64" s="60" t="s">
        <v>2008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3181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3182</v>
      </c>
      <c r="K66" s="25"/>
      <c r="L66" s="26"/>
      <c r="M66" s="21"/>
      <c r="N66" s="60" t="s">
        <v>3361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3378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3368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2894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2920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2957</v>
      </c>
      <c r="K72" s="21"/>
      <c r="L72" s="231"/>
      <c r="M72" s="21"/>
      <c r="N72" s="60" t="s">
        <v>2022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2995</v>
      </c>
      <c r="K73" s="21"/>
      <c r="L73" s="231"/>
      <c r="M73" s="21"/>
      <c r="N73" s="3" t="s">
        <v>3366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3014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3028</v>
      </c>
      <c r="K75" s="21"/>
      <c r="L75" s="231"/>
      <c r="M75" s="21"/>
      <c r="N75" s="3" t="s">
        <v>3393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3093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3118</v>
      </c>
      <c r="K77" s="21"/>
      <c r="L77" s="231"/>
      <c r="M77" s="21"/>
      <c r="N77" s="3" t="s">
        <v>3375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3123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3167</v>
      </c>
      <c r="K79" s="21"/>
      <c r="L79" s="231"/>
      <c r="M79" s="21"/>
      <c r="N79" s="60" t="s">
        <v>2005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3169</v>
      </c>
      <c r="K80" s="21"/>
      <c r="L80" s="231"/>
      <c r="M80" s="21"/>
      <c r="N80" s="3" t="s">
        <v>3372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3170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3172</v>
      </c>
      <c r="K82" s="21"/>
      <c r="L82" s="231"/>
      <c r="M82" s="21"/>
      <c r="N82" s="3" t="s">
        <v>3367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3174</v>
      </c>
      <c r="K83" s="21"/>
      <c r="L83" s="231"/>
      <c r="M83" s="21"/>
      <c r="N83" s="3" t="s">
        <v>3369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3175</v>
      </c>
      <c r="K84" s="21"/>
      <c r="L84" s="231"/>
      <c r="M84" s="21"/>
      <c r="N84" s="3" t="s">
        <v>3365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3176</v>
      </c>
      <c r="K85" s="21"/>
      <c r="L85" s="231"/>
      <c r="M85" s="21"/>
      <c r="N85" s="60" t="s">
        <v>2155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3177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3178</v>
      </c>
      <c r="K87" s="21"/>
      <c r="L87" s="231"/>
      <c r="M87" s="21"/>
      <c r="N87" s="3" t="s">
        <v>3364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3179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3180</v>
      </c>
      <c r="K89" s="21"/>
      <c r="L89" s="231"/>
      <c r="M89" s="21"/>
      <c r="N89" s="60" t="s">
        <v>2001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3181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3182</v>
      </c>
      <c r="K91" s="21"/>
      <c r="L91" s="231"/>
      <c r="M91" s="21"/>
      <c r="N91" s="3" t="s">
        <v>3377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3183</v>
      </c>
      <c r="K92" s="21"/>
      <c r="L92" s="231"/>
      <c r="M92" s="21"/>
      <c r="N92" s="3" t="s">
        <v>3374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3185</v>
      </c>
      <c r="K93" s="21"/>
      <c r="L93" s="231"/>
      <c r="M93" s="21"/>
      <c r="N93" s="60" t="s">
        <v>2050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3186</v>
      </c>
      <c r="K94" s="21"/>
      <c r="L94" s="231"/>
      <c r="M94" s="21"/>
      <c r="N94" s="60" t="s">
        <v>3362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3200</v>
      </c>
      <c r="K95" s="21"/>
      <c r="L95" s="231"/>
      <c r="M95" s="21"/>
      <c r="N95" s="60" t="s">
        <v>2048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3201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3379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3203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2899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2922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2924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2955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2972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2994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2998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3012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2007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2941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3114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2021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2877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2881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2911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2925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2990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3006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3058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3092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3164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2876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2912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2951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2997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3002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3004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3008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3018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3019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3021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3022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3056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3061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3065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3067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3193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3208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2922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2924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2962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2963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2966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2967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2981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3025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3055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3122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2051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2906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2930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3044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3094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2876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2899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2901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2917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2926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2939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2950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2989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3002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3050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3053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3085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3137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3170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2004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2919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2993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3003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3004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3005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3200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3202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2883</v>
      </c>
      <c r="L197" s="25"/>
      <c r="N197" s="25"/>
    </row>
    <row r="198" spans="1:14" s="39" customFormat="1" ht="15.75">
      <c r="A198" s="121" t="s">
        <v>814</v>
      </c>
      <c r="B198" s="39" t="s">
        <v>2929</v>
      </c>
      <c r="L198" s="25"/>
      <c r="N198" s="25"/>
    </row>
    <row r="199" spans="1:14" s="39" customFormat="1" ht="15.75">
      <c r="A199" s="121" t="s">
        <v>815</v>
      </c>
      <c r="B199" s="39" t="s">
        <v>2934</v>
      </c>
      <c r="L199" s="25"/>
      <c r="N199" s="25"/>
    </row>
    <row r="200" spans="1:14" s="39" customFormat="1" ht="15.75">
      <c r="A200" s="121" t="s">
        <v>816</v>
      </c>
      <c r="B200" s="39" t="s">
        <v>2946</v>
      </c>
      <c r="L200" s="25"/>
      <c r="N200" s="25"/>
    </row>
    <row r="201" spans="1:14" s="39" customFormat="1" ht="15.75">
      <c r="A201" s="121" t="s">
        <v>814</v>
      </c>
      <c r="B201" s="39" t="s">
        <v>3036</v>
      </c>
      <c r="L201" s="25"/>
      <c r="N201" s="25"/>
    </row>
    <row r="202" spans="1:14" s="39" customFormat="1" ht="15.75">
      <c r="A202" s="121" t="s">
        <v>816</v>
      </c>
      <c r="B202" s="39" t="s">
        <v>3040</v>
      </c>
      <c r="L202" s="25"/>
      <c r="N202" s="25"/>
    </row>
    <row r="203" spans="1:14" s="39" customFormat="1" ht="15.75">
      <c r="A203" s="121" t="s">
        <v>814</v>
      </c>
      <c r="B203" s="39" t="s">
        <v>3057</v>
      </c>
      <c r="L203" s="25"/>
      <c r="N203" s="25"/>
    </row>
    <row r="204" spans="1:14" s="39" customFormat="1" ht="15.75">
      <c r="A204" s="121" t="s">
        <v>815</v>
      </c>
      <c r="B204" s="39" t="s">
        <v>3059</v>
      </c>
      <c r="L204" s="25"/>
      <c r="N204" s="25"/>
    </row>
    <row r="205" spans="1:14" s="39" customFormat="1" ht="15.75">
      <c r="A205" s="121" t="s">
        <v>815</v>
      </c>
      <c r="B205" s="39" t="s">
        <v>3087</v>
      </c>
      <c r="L205" s="25"/>
      <c r="N205" s="25"/>
    </row>
    <row r="206" spans="1:14" s="39" customFormat="1" ht="15.75">
      <c r="A206" s="121" t="s">
        <v>815</v>
      </c>
      <c r="B206" s="39" t="s">
        <v>3095</v>
      </c>
      <c r="L206" s="25"/>
      <c r="N206" s="25"/>
    </row>
    <row r="207" spans="1:14" s="39" customFormat="1" ht="15.75">
      <c r="A207" s="121" t="s">
        <v>816</v>
      </c>
      <c r="B207" s="39" t="s">
        <v>3165</v>
      </c>
      <c r="L207" s="25"/>
      <c r="N207" s="25"/>
    </row>
    <row r="208" spans="1:14" s="39" customFormat="1" ht="15.75">
      <c r="A208" s="121" t="s">
        <v>815</v>
      </c>
      <c r="B208" s="39" t="s">
        <v>3193</v>
      </c>
      <c r="L208" s="25"/>
      <c r="N208" s="25"/>
    </row>
    <row r="209" spans="1:14" s="39" customFormat="1" ht="15.75">
      <c r="A209" s="121" t="s">
        <v>815</v>
      </c>
      <c r="B209" s="39" t="s">
        <v>3195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3207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2022</v>
      </c>
      <c r="L214" s="25"/>
      <c r="N214" s="25"/>
    </row>
    <row r="215" spans="1:14" s="39" customFormat="1" ht="15.75">
      <c r="A215" s="121" t="s">
        <v>814</v>
      </c>
      <c r="B215" s="39" t="s">
        <v>2893</v>
      </c>
      <c r="L215" s="25"/>
      <c r="N215" s="25"/>
    </row>
    <row r="216" spans="1:14" s="39" customFormat="1" ht="15.75">
      <c r="A216" s="121" t="s">
        <v>816</v>
      </c>
      <c r="B216" s="39" t="s">
        <v>2928</v>
      </c>
      <c r="L216" s="25"/>
      <c r="N216" s="25"/>
    </row>
    <row r="217" spans="1:14" s="39" customFormat="1" ht="15.75">
      <c r="A217" s="121" t="s">
        <v>814</v>
      </c>
      <c r="B217" s="39" t="s">
        <v>2934</v>
      </c>
      <c r="L217" s="25"/>
      <c r="N217" s="25"/>
    </row>
    <row r="218" spans="1:14" s="39" customFormat="1" ht="15.75">
      <c r="A218" s="121" t="s">
        <v>815</v>
      </c>
      <c r="B218" s="39" t="s">
        <v>2943</v>
      </c>
      <c r="L218" s="25"/>
      <c r="N218" s="25"/>
    </row>
    <row r="219" spans="1:14" s="39" customFormat="1" ht="15.75">
      <c r="A219" s="121" t="s">
        <v>814</v>
      </c>
      <c r="B219" s="39" t="s">
        <v>3076</v>
      </c>
      <c r="L219" s="25"/>
      <c r="N219" s="25"/>
    </row>
    <row r="220" spans="1:14" s="39" customFormat="1" ht="15.75">
      <c r="A220" s="121" t="s">
        <v>814</v>
      </c>
      <c r="B220" s="39" t="s">
        <v>3085</v>
      </c>
      <c r="L220" s="25"/>
      <c r="N220" s="25"/>
    </row>
    <row r="221" spans="1:14" s="39" customFormat="1" ht="15.75">
      <c r="A221" s="121" t="s">
        <v>816</v>
      </c>
      <c r="B221" s="39" t="s">
        <v>3116</v>
      </c>
      <c r="L221" s="25"/>
      <c r="N221" s="25"/>
    </row>
    <row r="222" spans="1:14" s="39" customFormat="1" ht="15.75">
      <c r="A222" s="121" t="s">
        <v>814</v>
      </c>
      <c r="B222" s="39" t="s">
        <v>3205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2890</v>
      </c>
      <c r="L226" s="26"/>
      <c r="N226" s="26"/>
    </row>
    <row r="227" spans="1:14" s="39" customFormat="1" ht="15.75">
      <c r="A227" s="121" t="s">
        <v>815</v>
      </c>
      <c r="B227" s="39" t="s">
        <v>2902</v>
      </c>
      <c r="L227" s="26"/>
      <c r="N227" s="26"/>
    </row>
    <row r="228" spans="1:14" s="39" customFormat="1" ht="15.75">
      <c r="A228" s="121" t="s">
        <v>816</v>
      </c>
      <c r="B228" s="39" t="s">
        <v>2914</v>
      </c>
      <c r="L228" s="26"/>
      <c r="N228" s="26"/>
    </row>
    <row r="229" spans="1:14" s="39" customFormat="1" ht="15.75">
      <c r="A229" s="121" t="s">
        <v>815</v>
      </c>
      <c r="B229" s="39" t="s">
        <v>2951</v>
      </c>
      <c r="L229" s="26"/>
      <c r="N229" s="26"/>
    </row>
    <row r="230" spans="1:14" s="39" customFormat="1" ht="15.75">
      <c r="A230" s="121" t="s">
        <v>815</v>
      </c>
      <c r="B230" s="39" t="s">
        <v>3038</v>
      </c>
      <c r="L230" s="26"/>
      <c r="N230" s="26"/>
    </row>
    <row r="231" spans="1:14" s="39" customFormat="1" ht="15.75">
      <c r="A231" s="121" t="s">
        <v>816</v>
      </c>
      <c r="B231" s="39" t="s">
        <v>3041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2016</v>
      </c>
      <c r="L234" s="26"/>
      <c r="N234" s="26"/>
    </row>
    <row r="235" spans="1:14" s="39" customFormat="1" ht="15.75">
      <c r="A235" s="121" t="s">
        <v>816</v>
      </c>
      <c r="B235" s="39" t="s">
        <v>2880</v>
      </c>
      <c r="L235" s="26"/>
      <c r="N235" s="26"/>
    </row>
    <row r="236" spans="1:14" s="39" customFormat="1" ht="15.75">
      <c r="A236" s="121" t="s">
        <v>814</v>
      </c>
      <c r="B236" s="39" t="s">
        <v>2891</v>
      </c>
      <c r="L236" s="26"/>
      <c r="N236" s="26"/>
    </row>
    <row r="237" spans="1:14" s="39" customFormat="1" ht="15.75">
      <c r="A237" s="121" t="s">
        <v>815</v>
      </c>
      <c r="B237" s="39" t="s">
        <v>2948</v>
      </c>
      <c r="L237" s="26"/>
      <c r="N237" s="26"/>
    </row>
    <row r="238" spans="1:14" s="39" customFormat="1" ht="15.75">
      <c r="A238" s="121" t="s">
        <v>816</v>
      </c>
      <c r="B238" s="39" t="s">
        <v>2969</v>
      </c>
      <c r="L238" s="26"/>
      <c r="N238" s="26"/>
    </row>
    <row r="239" spans="1:14" s="39" customFormat="1" ht="15.75">
      <c r="A239" s="121" t="s">
        <v>815</v>
      </c>
      <c r="B239" s="39" t="s">
        <v>3033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2873</v>
      </c>
      <c r="L243" s="25"/>
    </row>
    <row r="244" spans="1:14" s="39" customFormat="1" ht="15.75">
      <c r="A244" s="121" t="s">
        <v>816</v>
      </c>
      <c r="B244" s="39" t="s">
        <v>2916</v>
      </c>
      <c r="L244" s="25"/>
    </row>
    <row r="245" spans="1:14" s="39" customFormat="1" ht="15.75">
      <c r="A245" s="121" t="s">
        <v>816</v>
      </c>
      <c r="B245" s="39" t="s">
        <v>3055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2023</v>
      </c>
      <c r="L248" s="25"/>
    </row>
    <row r="249" spans="1:14" s="39" customFormat="1" ht="15.75">
      <c r="A249" s="121" t="s">
        <v>814</v>
      </c>
      <c r="B249" s="39" t="s">
        <v>2946</v>
      </c>
      <c r="L249" s="25"/>
    </row>
    <row r="250" spans="1:14" s="39" customFormat="1" ht="15.75">
      <c r="A250" s="121" t="s">
        <v>814</v>
      </c>
      <c r="B250" s="39" t="s">
        <v>2992</v>
      </c>
      <c r="L250" s="25"/>
    </row>
    <row r="251" spans="1:14" s="39" customFormat="1" ht="15.75">
      <c r="A251" s="121" t="s">
        <v>816</v>
      </c>
      <c r="B251" s="39" t="s">
        <v>3061</v>
      </c>
      <c r="L251" s="25"/>
    </row>
    <row r="252" spans="1:14" s="39" customFormat="1" ht="15.75">
      <c r="A252" s="121" t="s">
        <v>816</v>
      </c>
      <c r="B252" s="39" t="s">
        <v>3066</v>
      </c>
      <c r="L252" s="25"/>
    </row>
    <row r="253" spans="1:14" s="39" customFormat="1" ht="15.75">
      <c r="A253" s="121" t="s">
        <v>815</v>
      </c>
      <c r="B253" s="39" t="s">
        <v>3116</v>
      </c>
      <c r="L253" s="25"/>
    </row>
    <row r="254" spans="1:14" s="39" customFormat="1" ht="15.75">
      <c r="A254" s="121" t="s">
        <v>815</v>
      </c>
      <c r="B254" s="39" t="s">
        <v>3168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2879</v>
      </c>
      <c r="L258" s="26"/>
      <c r="M258" s="198"/>
    </row>
    <row r="259" spans="1:13" s="39" customFormat="1" ht="15.75">
      <c r="A259" s="121" t="s">
        <v>815</v>
      </c>
      <c r="B259" s="39" t="s">
        <v>2885</v>
      </c>
      <c r="L259" s="26"/>
      <c r="M259" s="198"/>
    </row>
    <row r="260" spans="1:13" s="39" customFormat="1" ht="15.75">
      <c r="A260" s="121" t="s">
        <v>814</v>
      </c>
      <c r="B260" s="39" t="s">
        <v>2887</v>
      </c>
      <c r="L260" s="26"/>
      <c r="M260" s="198"/>
    </row>
    <row r="261" spans="1:13" s="39" customFormat="1" ht="15.75">
      <c r="A261" s="121" t="s">
        <v>816</v>
      </c>
      <c r="B261" s="39" t="s">
        <v>2898</v>
      </c>
      <c r="L261" s="26"/>
      <c r="M261" s="198"/>
    </row>
    <row r="262" spans="1:13" s="39" customFormat="1" ht="15.75">
      <c r="A262" s="121" t="s">
        <v>815</v>
      </c>
      <c r="B262" s="39" t="s">
        <v>2992</v>
      </c>
      <c r="L262" s="26"/>
      <c r="M262" s="198"/>
    </row>
    <row r="263" spans="1:13" s="39" customFormat="1" ht="15.75">
      <c r="A263" s="121" t="s">
        <v>814</v>
      </c>
      <c r="B263" s="39" t="s">
        <v>2997</v>
      </c>
      <c r="L263" s="26"/>
      <c r="M263" s="198"/>
    </row>
    <row r="264" spans="1:13" s="39" customFormat="1" ht="15.75">
      <c r="A264" s="121" t="s">
        <v>814</v>
      </c>
      <c r="B264" s="39" t="s">
        <v>3106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2913</v>
      </c>
      <c r="L268" s="21"/>
    </row>
    <row r="269" spans="1:13" s="39" customFormat="1" ht="15.75">
      <c r="A269" s="121" t="s">
        <v>815</v>
      </c>
      <c r="B269" s="39" t="s">
        <v>2954</v>
      </c>
      <c r="L269" s="21"/>
    </row>
    <row r="270" spans="1:13" s="39" customFormat="1" ht="15.75">
      <c r="A270" s="121" t="s">
        <v>814</v>
      </c>
      <c r="B270" s="39" t="s">
        <v>3052</v>
      </c>
      <c r="L270" s="21"/>
    </row>
    <row r="271" spans="1:13" s="39" customFormat="1" ht="15.75">
      <c r="A271" s="121" t="s">
        <v>816</v>
      </c>
      <c r="B271" s="39" t="s">
        <v>3088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2009</v>
      </c>
      <c r="L274" s="21"/>
    </row>
    <row r="275" spans="1:12" s="39" customFormat="1" ht="15.75">
      <c r="A275" s="121" t="s">
        <v>814</v>
      </c>
      <c r="B275" s="39" t="s">
        <v>2932</v>
      </c>
      <c r="L275" s="21"/>
    </row>
    <row r="276" spans="1:12" s="39" customFormat="1" ht="15.75">
      <c r="A276" s="121" t="s">
        <v>815</v>
      </c>
      <c r="B276" s="39" t="s">
        <v>2938</v>
      </c>
      <c r="L276" s="21"/>
    </row>
    <row r="277" spans="1:12" s="39" customFormat="1" ht="15.75">
      <c r="A277" s="121" t="s">
        <v>814</v>
      </c>
      <c r="B277" s="39" t="s">
        <v>2947</v>
      </c>
      <c r="L277" s="21"/>
    </row>
    <row r="278" spans="1:12" s="39" customFormat="1" ht="15.75">
      <c r="A278" s="121" t="s">
        <v>815</v>
      </c>
      <c r="B278" s="39" t="s">
        <v>2950</v>
      </c>
      <c r="L278" s="21"/>
    </row>
    <row r="279" spans="1:12" s="39" customFormat="1" ht="15.75">
      <c r="A279" s="121" t="s">
        <v>816</v>
      </c>
      <c r="B279" s="39" t="s">
        <v>2954</v>
      </c>
      <c r="L279" s="21"/>
    </row>
    <row r="280" spans="1:12" s="39" customFormat="1" ht="15.75">
      <c r="A280" s="121" t="s">
        <v>814</v>
      </c>
      <c r="B280" s="39" t="s">
        <v>2957</v>
      </c>
      <c r="L280" s="21"/>
    </row>
    <row r="281" spans="1:12" s="39" customFormat="1" ht="15.75">
      <c r="A281" s="121" t="s">
        <v>815</v>
      </c>
      <c r="B281" s="39" t="s">
        <v>2998</v>
      </c>
      <c r="L281" s="21"/>
    </row>
    <row r="282" spans="1:12" s="39" customFormat="1" ht="15.75">
      <c r="A282" s="121" t="s">
        <v>816</v>
      </c>
      <c r="B282" s="39" t="s">
        <v>3007</v>
      </c>
      <c r="L282" s="21"/>
    </row>
    <row r="283" spans="1:12" s="39" customFormat="1" ht="15.75">
      <c r="A283" s="121" t="s">
        <v>814</v>
      </c>
      <c r="B283" s="39" t="s">
        <v>3027</v>
      </c>
      <c r="L283" s="21"/>
    </row>
    <row r="284" spans="1:12" s="39" customFormat="1" ht="15.75">
      <c r="A284" s="121" t="s">
        <v>816</v>
      </c>
      <c r="B284" s="39" t="s">
        <v>3036</v>
      </c>
      <c r="L284" s="21"/>
    </row>
    <row r="285" spans="1:12" s="39" customFormat="1" ht="15.75">
      <c r="A285" s="121" t="s">
        <v>814</v>
      </c>
      <c r="B285" s="39" t="s">
        <v>3054</v>
      </c>
      <c r="L285" s="21"/>
    </row>
    <row r="286" spans="1:12" s="39" customFormat="1" ht="15.75">
      <c r="A286" s="121" t="s">
        <v>816</v>
      </c>
      <c r="B286" s="39" t="s">
        <v>3059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2873</v>
      </c>
    </row>
    <row r="291" spans="1:2" s="39" customFormat="1" ht="15.75">
      <c r="A291" s="121" t="s">
        <v>815</v>
      </c>
      <c r="B291" s="39" t="s">
        <v>2914</v>
      </c>
    </row>
    <row r="292" spans="1:2" s="39" customFormat="1" ht="15.75">
      <c r="A292" s="121" t="s">
        <v>815</v>
      </c>
      <c r="B292" s="39" t="s">
        <v>2961</v>
      </c>
    </row>
    <row r="293" spans="1:2" s="39" customFormat="1" ht="15.75">
      <c r="A293" s="121" t="s">
        <v>816</v>
      </c>
      <c r="B293" s="39" t="s">
        <v>2968</v>
      </c>
    </row>
    <row r="294" spans="1:2" s="39" customFormat="1" ht="15.75">
      <c r="A294" s="121" t="s">
        <v>814</v>
      </c>
      <c r="B294" s="39" t="s">
        <v>2970</v>
      </c>
    </row>
    <row r="295" spans="1:2" s="39" customFormat="1" ht="15.75">
      <c r="A295" s="121" t="s">
        <v>814</v>
      </c>
      <c r="B295" s="39" t="s">
        <v>3000</v>
      </c>
    </row>
    <row r="296" spans="1:2" s="39" customFormat="1" ht="15.75">
      <c r="A296" s="121" t="s">
        <v>815</v>
      </c>
      <c r="B296" s="39" t="s">
        <v>3034</v>
      </c>
    </row>
    <row r="297" spans="1:2" s="39" customFormat="1" ht="15.75">
      <c r="A297" s="121" t="s">
        <v>815</v>
      </c>
      <c r="B297" s="39" t="s">
        <v>3197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2930</v>
      </c>
    </row>
    <row r="302" spans="1:2" s="39" customFormat="1" ht="15.75">
      <c r="A302" s="121" t="s">
        <v>814</v>
      </c>
      <c r="B302" s="39" t="s">
        <v>2938</v>
      </c>
    </row>
    <row r="303" spans="1:2" s="39" customFormat="1" ht="15.75">
      <c r="A303" s="121" t="s">
        <v>815</v>
      </c>
      <c r="B303" s="39" t="s">
        <v>3054</v>
      </c>
    </row>
    <row r="304" spans="1:2" s="39" customFormat="1" ht="15.75">
      <c r="A304" s="121" t="s">
        <v>816</v>
      </c>
      <c r="B304" s="39" t="s">
        <v>3073</v>
      </c>
    </row>
    <row r="305" spans="1:2" s="39" customFormat="1" ht="15.75">
      <c r="A305" s="121" t="s">
        <v>816</v>
      </c>
      <c r="B305" s="39" t="s">
        <v>3191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2872</v>
      </c>
    </row>
    <row r="310" spans="1:2" s="39" customFormat="1" ht="15.75">
      <c r="A310" s="121" t="s">
        <v>815</v>
      </c>
      <c r="B310" s="39" t="s">
        <v>2874</v>
      </c>
    </row>
    <row r="311" spans="1:2" s="39" customFormat="1" ht="15.75">
      <c r="A311" s="121" t="s">
        <v>814</v>
      </c>
      <c r="B311" s="39" t="s">
        <v>2914</v>
      </c>
    </row>
    <row r="312" spans="1:2" s="39" customFormat="1" ht="15.75">
      <c r="A312" s="121" t="s">
        <v>814</v>
      </c>
      <c r="B312" s="39" t="s">
        <v>2948</v>
      </c>
    </row>
    <row r="313" spans="1:2" s="39" customFormat="1" ht="15.75">
      <c r="A313" s="121" t="s">
        <v>816</v>
      </c>
      <c r="B313" s="39" t="s">
        <v>2959</v>
      </c>
    </row>
    <row r="314" spans="1:2" s="39" customFormat="1" ht="15.75">
      <c r="A314" s="121" t="s">
        <v>816</v>
      </c>
      <c r="B314" s="39" t="s">
        <v>3095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2962</v>
      </c>
    </row>
    <row r="319" spans="1:2" s="39" customFormat="1" ht="15.75">
      <c r="A319" s="121" t="s">
        <v>816</v>
      </c>
      <c r="B319" s="39" t="s">
        <v>2967</v>
      </c>
    </row>
    <row r="320" spans="1:2" s="39" customFormat="1" ht="15.75">
      <c r="A320" s="121" t="s">
        <v>815</v>
      </c>
      <c r="B320" s="39" t="s">
        <v>2981</v>
      </c>
    </row>
    <row r="321" spans="1:2" s="39" customFormat="1" ht="15.75">
      <c r="A321" s="121" t="s">
        <v>816</v>
      </c>
      <c r="B321" s="39" t="s">
        <v>2988</v>
      </c>
    </row>
    <row r="322" spans="1:2" s="39" customFormat="1" ht="15.75">
      <c r="A322" s="121" t="s">
        <v>814</v>
      </c>
      <c r="B322" s="39" t="s">
        <v>3026</v>
      </c>
    </row>
    <row r="323" spans="1:2" s="39" customFormat="1" ht="15.75">
      <c r="A323" s="121" t="s">
        <v>816</v>
      </c>
      <c r="B323" s="39" t="s">
        <v>3028</v>
      </c>
    </row>
    <row r="324" spans="1:2" s="39" customFormat="1" ht="15.75">
      <c r="A324" s="121" t="s">
        <v>815</v>
      </c>
      <c r="B324" s="39" t="s">
        <v>3069</v>
      </c>
    </row>
    <row r="325" spans="1:2" s="39" customFormat="1" ht="15.75">
      <c r="A325" s="121" t="s">
        <v>814</v>
      </c>
      <c r="B325" s="39" t="s">
        <v>3070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2005</v>
      </c>
    </row>
    <row r="329" spans="1:2" s="39" customFormat="1" ht="15.75">
      <c r="A329" s="121" t="s">
        <v>816</v>
      </c>
      <c r="B329" s="39" t="s">
        <v>2896</v>
      </c>
    </row>
    <row r="330" spans="1:2" s="39" customFormat="1" ht="15.75">
      <c r="A330" s="121" t="s">
        <v>814</v>
      </c>
      <c r="B330" s="39" t="s">
        <v>2909</v>
      </c>
    </row>
    <row r="331" spans="1:2" s="39" customFormat="1" ht="15.75">
      <c r="A331" s="121" t="s">
        <v>815</v>
      </c>
      <c r="B331" s="39" t="s">
        <v>2913</v>
      </c>
    </row>
    <row r="332" spans="1:2" s="39" customFormat="1" ht="15.75">
      <c r="A332" s="121" t="s">
        <v>815</v>
      </c>
      <c r="B332" s="39" t="s">
        <v>2930</v>
      </c>
    </row>
    <row r="333" spans="1:2" s="39" customFormat="1" ht="15.75">
      <c r="A333" s="121" t="s">
        <v>816</v>
      </c>
      <c r="B333" s="39" t="s">
        <v>2938</v>
      </c>
    </row>
    <row r="334" spans="1:2" s="39" customFormat="1" ht="15.75">
      <c r="A334" s="121" t="s">
        <v>815</v>
      </c>
      <c r="B334" s="39" t="s">
        <v>2939</v>
      </c>
    </row>
    <row r="335" spans="1:2" s="39" customFormat="1" ht="15.75">
      <c r="A335" s="121" t="s">
        <v>814</v>
      </c>
      <c r="B335" s="39" t="s">
        <v>2940</v>
      </c>
    </row>
    <row r="336" spans="1:2" s="39" customFormat="1" ht="15.75">
      <c r="A336" s="121" t="s">
        <v>815</v>
      </c>
      <c r="B336" s="39" t="s">
        <v>2955</v>
      </c>
    </row>
    <row r="337" spans="1:15" s="39" customFormat="1" ht="15.75">
      <c r="A337" s="121" t="s">
        <v>816</v>
      </c>
      <c r="B337" s="39" t="s">
        <v>2981</v>
      </c>
    </row>
    <row r="338" spans="1:15" s="39" customFormat="1" ht="15.75">
      <c r="A338" s="121" t="s">
        <v>815</v>
      </c>
      <c r="B338" s="39" t="s">
        <v>2991</v>
      </c>
    </row>
    <row r="339" spans="1:15" s="39" customFormat="1" ht="15.75">
      <c r="A339" s="121" t="s">
        <v>815</v>
      </c>
      <c r="B339" s="39" t="s">
        <v>3022</v>
      </c>
    </row>
    <row r="340" spans="1:15" s="39" customFormat="1" ht="15.75">
      <c r="A340" s="121" t="s">
        <v>815</v>
      </c>
      <c r="B340" s="39" t="s">
        <v>3045</v>
      </c>
    </row>
    <row r="341" spans="1:15" s="39" customFormat="1" ht="15.75">
      <c r="A341" s="121" t="s">
        <v>815</v>
      </c>
      <c r="B341" s="39" t="s">
        <v>3047</v>
      </c>
    </row>
    <row r="342" spans="1:15" s="39" customFormat="1" ht="15.75">
      <c r="A342" s="121" t="s">
        <v>814</v>
      </c>
      <c r="B342" s="39" t="s">
        <v>3051</v>
      </c>
    </row>
    <row r="343" spans="1:15" s="39" customFormat="1" ht="15.75">
      <c r="A343" s="121" t="s">
        <v>816</v>
      </c>
      <c r="B343" s="39" t="s">
        <v>3057</v>
      </c>
    </row>
    <row r="344" spans="1:15" s="39" customFormat="1" ht="15.75">
      <c r="A344" s="121" t="s">
        <v>816</v>
      </c>
      <c r="B344" s="39" t="s">
        <v>3072</v>
      </c>
    </row>
    <row r="345" spans="1:15" s="39" customFormat="1" ht="15.75">
      <c r="A345" s="121" t="s">
        <v>814</v>
      </c>
      <c r="B345" s="39" t="s">
        <v>3095</v>
      </c>
    </row>
    <row r="346" spans="1:15" s="39" customFormat="1" ht="15.75">
      <c r="A346" s="121" t="s">
        <v>814</v>
      </c>
      <c r="B346" s="39" t="s">
        <v>3206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2875</v>
      </c>
      <c r="K350" s="17"/>
      <c r="M350" s="10"/>
      <c r="O350" s="94"/>
    </row>
    <row r="351" spans="1:15" ht="15.75">
      <c r="A351" s="121" t="s">
        <v>815</v>
      </c>
      <c r="B351" s="39" t="s">
        <v>2878</v>
      </c>
      <c r="K351" s="17"/>
      <c r="M351" s="10"/>
      <c r="O351" s="94"/>
    </row>
    <row r="352" spans="1:15" ht="15.75">
      <c r="A352" s="121" t="s">
        <v>816</v>
      </c>
      <c r="B352" s="39" t="s">
        <v>2890</v>
      </c>
      <c r="K352" s="17"/>
      <c r="M352" s="10"/>
      <c r="O352" s="94"/>
    </row>
    <row r="353" spans="1:15" ht="15.75">
      <c r="A353" s="121" t="s">
        <v>814</v>
      </c>
      <c r="B353" s="39" t="s">
        <v>2902</v>
      </c>
      <c r="K353" s="17"/>
      <c r="M353" s="10"/>
      <c r="O353" s="94"/>
    </row>
    <row r="354" spans="1:15" ht="15.75">
      <c r="A354" s="121" t="s">
        <v>815</v>
      </c>
      <c r="B354" s="39" t="s">
        <v>2931</v>
      </c>
      <c r="K354" s="17"/>
      <c r="M354" s="10"/>
      <c r="O354" s="94"/>
    </row>
    <row r="355" spans="1:15" ht="15.75">
      <c r="A355" s="121" t="s">
        <v>814</v>
      </c>
      <c r="B355" s="39" t="s">
        <v>2942</v>
      </c>
      <c r="K355" s="17"/>
      <c r="M355" s="10"/>
      <c r="O355" s="94"/>
    </row>
    <row r="356" spans="1:15" ht="15.75">
      <c r="A356" s="121" t="s">
        <v>815</v>
      </c>
      <c r="B356" s="39" t="s">
        <v>2990</v>
      </c>
      <c r="K356" s="17"/>
      <c r="M356" s="10"/>
      <c r="O356" s="94"/>
    </row>
    <row r="357" spans="1:15" ht="15.75">
      <c r="A357" s="121" t="s">
        <v>814</v>
      </c>
      <c r="B357" s="39" t="s">
        <v>2999</v>
      </c>
      <c r="K357" s="17"/>
      <c r="M357" s="10"/>
      <c r="O357" s="94"/>
    </row>
    <row r="358" spans="1:15" ht="15.75">
      <c r="A358" s="121" t="s">
        <v>815</v>
      </c>
      <c r="B358" s="39" t="s">
        <v>3007</v>
      </c>
      <c r="K358" s="17"/>
      <c r="M358" s="10"/>
      <c r="O358" s="94"/>
    </row>
    <row r="359" spans="1:15" ht="15.75">
      <c r="A359" s="121" t="s">
        <v>814</v>
      </c>
      <c r="B359" s="39" t="s">
        <v>3009</v>
      </c>
      <c r="K359" s="17"/>
      <c r="M359" s="10"/>
      <c r="O359" s="94"/>
    </row>
    <row r="360" spans="1:15" ht="15.75">
      <c r="A360" s="121" t="s">
        <v>814</v>
      </c>
      <c r="B360" s="39" t="s">
        <v>3010</v>
      </c>
      <c r="K360" s="17"/>
      <c r="M360" s="10"/>
      <c r="O360" s="94"/>
    </row>
    <row r="361" spans="1:15" ht="15.75">
      <c r="A361" s="121" t="s">
        <v>815</v>
      </c>
      <c r="B361" s="39" t="s">
        <v>3015</v>
      </c>
      <c r="K361" s="17"/>
      <c r="M361" s="10"/>
      <c r="O361" s="94"/>
    </row>
    <row r="362" spans="1:15" ht="15.75">
      <c r="A362" s="121" t="s">
        <v>814</v>
      </c>
      <c r="B362" s="39" t="s">
        <v>3018</v>
      </c>
      <c r="K362" s="17"/>
      <c r="M362" s="10"/>
      <c r="O362" s="94"/>
    </row>
    <row r="363" spans="1:15" ht="15.75">
      <c r="A363" s="121" t="s">
        <v>816</v>
      </c>
      <c r="B363" s="39" t="s">
        <v>3019</v>
      </c>
      <c r="K363" s="17"/>
      <c r="M363" s="10"/>
      <c r="O363" s="94"/>
    </row>
    <row r="364" spans="1:15" ht="15.75">
      <c r="A364" s="121" t="s">
        <v>814</v>
      </c>
      <c r="B364" s="39" t="s">
        <v>3023</v>
      </c>
      <c r="K364" s="17"/>
      <c r="M364" s="10"/>
      <c r="O364" s="94"/>
    </row>
    <row r="365" spans="1:15" ht="15.75">
      <c r="A365" s="121" t="s">
        <v>814</v>
      </c>
      <c r="B365" s="39" t="s">
        <v>3024</v>
      </c>
      <c r="K365" s="17"/>
      <c r="M365" s="10"/>
      <c r="O365" s="94"/>
    </row>
    <row r="366" spans="1:15" ht="15.75">
      <c r="A366" s="121" t="s">
        <v>814</v>
      </c>
      <c r="B366" s="39" t="s">
        <v>3029</v>
      </c>
      <c r="K366" s="17"/>
      <c r="M366" s="10"/>
      <c r="O366" s="94"/>
    </row>
    <row r="367" spans="1:15" ht="15.75">
      <c r="A367" s="121" t="s">
        <v>815</v>
      </c>
      <c r="B367" s="39" t="s">
        <v>3037</v>
      </c>
      <c r="K367" s="17"/>
      <c r="M367" s="10"/>
      <c r="O367" s="94"/>
    </row>
    <row r="368" spans="1:15" ht="15.75">
      <c r="A368" s="121" t="s">
        <v>816</v>
      </c>
      <c r="B368" s="39" t="s">
        <v>3058</v>
      </c>
      <c r="K368" s="17"/>
      <c r="M368" s="10"/>
      <c r="O368" s="94"/>
    </row>
    <row r="369" spans="1:15" ht="15.75">
      <c r="A369" s="121" t="s">
        <v>816</v>
      </c>
      <c r="B369" s="39" t="s">
        <v>3069</v>
      </c>
      <c r="K369" s="17"/>
      <c r="M369" s="10"/>
      <c r="O369" s="94"/>
    </row>
    <row r="370" spans="1:15" ht="15.75">
      <c r="A370" s="121" t="s">
        <v>816</v>
      </c>
      <c r="B370" s="39" t="s">
        <v>3194</v>
      </c>
      <c r="K370" s="17"/>
      <c r="M370" s="10"/>
      <c r="O370" s="94"/>
    </row>
    <row r="371" spans="1:15" ht="15.75">
      <c r="A371" s="121" t="s">
        <v>816</v>
      </c>
      <c r="B371" s="39" t="s">
        <v>3202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2911</v>
      </c>
      <c r="K375" s="10"/>
      <c r="M375" s="17"/>
      <c r="O375" s="93"/>
    </row>
    <row r="376" spans="1:15" ht="15.75">
      <c r="A376" s="121" t="s">
        <v>815</v>
      </c>
      <c r="B376" s="39" t="s">
        <v>2912</v>
      </c>
      <c r="K376" s="10"/>
      <c r="M376" s="17"/>
      <c r="O376" s="93"/>
    </row>
    <row r="377" spans="1:15" ht="15.75">
      <c r="A377" s="121" t="s">
        <v>815</v>
      </c>
      <c r="B377" s="39" t="s">
        <v>2915</v>
      </c>
      <c r="K377" s="10"/>
      <c r="M377" s="17"/>
      <c r="O377" s="93"/>
    </row>
    <row r="378" spans="1:15" ht="15.75">
      <c r="A378" s="121" t="s">
        <v>816</v>
      </c>
      <c r="B378" s="39" t="s">
        <v>2990</v>
      </c>
      <c r="K378" s="10"/>
      <c r="M378" s="17"/>
      <c r="O378" s="93"/>
    </row>
    <row r="379" spans="1:15" ht="15.75">
      <c r="A379" s="121" t="s">
        <v>816</v>
      </c>
      <c r="B379" s="39" t="s">
        <v>2991</v>
      </c>
      <c r="K379" s="10"/>
      <c r="M379" s="17"/>
      <c r="O379" s="93"/>
    </row>
    <row r="380" spans="1:15" ht="15.75">
      <c r="A380" s="121" t="s">
        <v>814</v>
      </c>
      <c r="B380" s="39" t="s">
        <v>2998</v>
      </c>
      <c r="K380" s="10"/>
      <c r="M380" s="17"/>
      <c r="O380" s="93"/>
    </row>
    <row r="381" spans="1:15" ht="15.75">
      <c r="A381" s="121" t="s">
        <v>815</v>
      </c>
      <c r="B381" s="39" t="s">
        <v>3008</v>
      </c>
      <c r="K381" s="10"/>
      <c r="M381" s="17"/>
      <c r="O381" s="93"/>
    </row>
    <row r="382" spans="1:15" ht="15.75">
      <c r="A382" s="121" t="s">
        <v>815</v>
      </c>
      <c r="B382" s="39" t="s">
        <v>3012</v>
      </c>
      <c r="K382" s="10"/>
      <c r="M382" s="17"/>
      <c r="O382" s="93"/>
    </row>
    <row r="383" spans="1:15" ht="15.75">
      <c r="A383" s="121" t="s">
        <v>816</v>
      </c>
      <c r="B383" s="39" t="s">
        <v>3013</v>
      </c>
      <c r="K383" s="10"/>
      <c r="M383" s="17"/>
      <c r="O383" s="93"/>
    </row>
    <row r="384" spans="1:15" ht="15.75">
      <c r="A384" s="121" t="s">
        <v>816</v>
      </c>
      <c r="B384" s="39" t="s">
        <v>3045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2889</v>
      </c>
      <c r="K388" s="93"/>
      <c r="M388" s="92"/>
    </row>
    <row r="389" spans="1:15" ht="15.75">
      <c r="A389" s="121" t="s">
        <v>814</v>
      </c>
      <c r="B389" s="39" t="s">
        <v>2911</v>
      </c>
      <c r="K389" s="93"/>
      <c r="M389" s="92"/>
    </row>
    <row r="390" spans="1:15" ht="15.75">
      <c r="A390" s="121" t="s">
        <v>814</v>
      </c>
      <c r="B390" s="39" t="s">
        <v>2925</v>
      </c>
      <c r="K390" s="93"/>
      <c r="M390" s="92"/>
    </row>
    <row r="391" spans="1:15" ht="15.75">
      <c r="A391" s="121" t="s">
        <v>816</v>
      </c>
      <c r="B391" s="39" t="s">
        <v>2971</v>
      </c>
      <c r="K391" s="93"/>
      <c r="M391" s="92"/>
    </row>
    <row r="392" spans="1:15" ht="15.75">
      <c r="A392" s="121" t="s">
        <v>815</v>
      </c>
      <c r="B392" s="39" t="s">
        <v>2973</v>
      </c>
      <c r="K392" s="93"/>
      <c r="M392" s="92"/>
    </row>
    <row r="393" spans="1:15" ht="15.75">
      <c r="A393" s="121" t="s">
        <v>815</v>
      </c>
      <c r="B393" s="39" t="s">
        <v>2975</v>
      </c>
      <c r="K393" s="93"/>
      <c r="M393" s="92"/>
    </row>
    <row r="394" spans="1:15" ht="15.75">
      <c r="A394" s="121" t="s">
        <v>814</v>
      </c>
      <c r="B394" s="39" t="s">
        <v>3034</v>
      </c>
      <c r="K394" s="93"/>
      <c r="M394" s="92"/>
    </row>
    <row r="395" spans="1:15" ht="15.75">
      <c r="A395" s="121" t="s">
        <v>814</v>
      </c>
      <c r="B395" s="39" t="s">
        <v>3038</v>
      </c>
      <c r="K395" s="93"/>
      <c r="M395" s="92"/>
    </row>
    <row r="396" spans="1:15" ht="15.75">
      <c r="A396" s="121" t="s">
        <v>814</v>
      </c>
      <c r="B396" s="39" t="s">
        <v>3094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2884</v>
      </c>
      <c r="K400" s="197"/>
      <c r="M400" s="199"/>
    </row>
    <row r="401" spans="1:13" s="39" customFormat="1" ht="15.75">
      <c r="A401" s="121" t="s">
        <v>815</v>
      </c>
      <c r="B401" s="39" t="s">
        <v>2886</v>
      </c>
      <c r="K401" s="197"/>
      <c r="M401" s="199"/>
    </row>
    <row r="402" spans="1:13" s="39" customFormat="1" ht="15.75">
      <c r="A402" s="121" t="s">
        <v>815</v>
      </c>
      <c r="B402" s="39" t="s">
        <v>2940</v>
      </c>
      <c r="K402" s="197"/>
      <c r="M402" s="199"/>
    </row>
    <row r="403" spans="1:13" s="39" customFormat="1" ht="15.75">
      <c r="A403" s="121" t="s">
        <v>814</v>
      </c>
      <c r="B403" s="39" t="s">
        <v>2984</v>
      </c>
      <c r="K403" s="197"/>
      <c r="M403" s="199"/>
    </row>
    <row r="404" spans="1:13" s="39" customFormat="1" ht="15.75">
      <c r="A404" s="121" t="s">
        <v>814</v>
      </c>
      <c r="B404" s="39" t="s">
        <v>2996</v>
      </c>
      <c r="K404" s="197"/>
      <c r="M404" s="199"/>
    </row>
    <row r="405" spans="1:13" s="39" customFormat="1" ht="15.75">
      <c r="A405" s="121" t="s">
        <v>815</v>
      </c>
      <c r="B405" s="39" t="s">
        <v>3027</v>
      </c>
      <c r="K405" s="197"/>
      <c r="M405" s="199"/>
    </row>
    <row r="406" spans="1:13" s="39" customFormat="1" ht="15.75">
      <c r="A406" s="121" t="s">
        <v>816</v>
      </c>
      <c r="B406" s="39" t="s">
        <v>3036</v>
      </c>
      <c r="K406" s="197"/>
      <c r="M406" s="199"/>
    </row>
    <row r="407" spans="1:13" s="39" customFormat="1" ht="15.75">
      <c r="A407" s="121" t="s">
        <v>814</v>
      </c>
      <c r="B407" s="39" t="s">
        <v>3092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2880</v>
      </c>
      <c r="K411" s="10"/>
    </row>
    <row r="412" spans="1:13" ht="15.75">
      <c r="A412" s="121" t="s">
        <v>816</v>
      </c>
      <c r="B412" s="39" t="s">
        <v>2881</v>
      </c>
      <c r="K412" s="10"/>
    </row>
    <row r="413" spans="1:13" ht="15.75">
      <c r="A413" s="121" t="s">
        <v>815</v>
      </c>
      <c r="B413" s="39" t="s">
        <v>2887</v>
      </c>
      <c r="K413" s="10"/>
    </row>
    <row r="414" spans="1:13" ht="15.75">
      <c r="A414" s="121" t="s">
        <v>814</v>
      </c>
      <c r="B414" s="39" t="s">
        <v>2956</v>
      </c>
      <c r="K414" s="10"/>
    </row>
    <row r="415" spans="1:13" ht="15.75">
      <c r="A415" s="121" t="s">
        <v>814</v>
      </c>
      <c r="B415" s="39" t="s">
        <v>2996</v>
      </c>
      <c r="K415" s="10"/>
    </row>
    <row r="416" spans="1:13" ht="15.75">
      <c r="A416" s="121" t="s">
        <v>814</v>
      </c>
      <c r="B416" s="39" t="s">
        <v>3012</v>
      </c>
      <c r="K416" s="10"/>
    </row>
    <row r="417" spans="1:11" ht="15.75">
      <c r="A417" s="121" t="s">
        <v>816</v>
      </c>
      <c r="B417" s="39" t="s">
        <v>3018</v>
      </c>
      <c r="K417" s="10"/>
    </row>
    <row r="418" spans="1:11" ht="15.75">
      <c r="A418" s="121" t="s">
        <v>816</v>
      </c>
      <c r="B418" s="39" t="s">
        <v>3029</v>
      </c>
      <c r="K418" s="10"/>
    </row>
    <row r="419" spans="1:11" ht="15.75">
      <c r="A419" s="121" t="s">
        <v>816</v>
      </c>
      <c r="B419" s="39" t="s">
        <v>3063</v>
      </c>
      <c r="K419" s="10"/>
    </row>
    <row r="420" spans="1:11" ht="15.75">
      <c r="A420" s="121" t="s">
        <v>816</v>
      </c>
      <c r="B420" s="39" t="s">
        <v>3106</v>
      </c>
      <c r="K420" s="10"/>
    </row>
    <row r="421" spans="1:11" ht="15.75">
      <c r="A421" s="121" t="s">
        <v>815</v>
      </c>
      <c r="B421" s="39" t="s">
        <v>3164</v>
      </c>
      <c r="K421" s="10"/>
    </row>
    <row r="422" spans="1:11" ht="15.75">
      <c r="A422" s="121" t="s">
        <v>814</v>
      </c>
      <c r="B422" s="39" t="s">
        <v>3173</v>
      </c>
      <c r="K422" s="10"/>
    </row>
    <row r="423" spans="1:11" ht="15.75">
      <c r="A423" s="121" t="s">
        <v>814</v>
      </c>
      <c r="B423" s="39" t="s">
        <v>3177</v>
      </c>
      <c r="K423" s="10"/>
    </row>
    <row r="424" spans="1:11" ht="15.75">
      <c r="A424" s="121" t="s">
        <v>814</v>
      </c>
      <c r="B424" s="39" t="s">
        <v>3198</v>
      </c>
      <c r="K424" s="10"/>
    </row>
    <row r="425" spans="1:11" ht="15.75">
      <c r="A425" s="121" t="s">
        <v>815</v>
      </c>
      <c r="B425" s="39" t="s">
        <v>3204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4493</v>
      </c>
      <c r="B428" s="39"/>
      <c r="K428" s="10"/>
    </row>
    <row r="429" spans="1:11" ht="15.75">
      <c r="A429" s="121" t="s">
        <v>814</v>
      </c>
      <c r="B429" s="39" t="s">
        <v>2901</v>
      </c>
      <c r="K429" s="10"/>
    </row>
    <row r="430" spans="1:11" ht="15.75">
      <c r="A430" s="121" t="s">
        <v>816</v>
      </c>
      <c r="B430" s="39" t="s">
        <v>2911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2926</v>
      </c>
      <c r="K434" s="94"/>
    </row>
    <row r="435" spans="1:11" ht="15.75">
      <c r="A435" s="121" t="s">
        <v>816</v>
      </c>
      <c r="B435" s="39" t="s">
        <v>3014</v>
      </c>
      <c r="K435" s="94"/>
    </row>
    <row r="436" spans="1:11" ht="15.75">
      <c r="A436" s="121" t="s">
        <v>816</v>
      </c>
      <c r="B436" s="39" t="s">
        <v>3043</v>
      </c>
      <c r="K436" s="94"/>
    </row>
    <row r="437" spans="1:11" ht="15.75">
      <c r="A437" s="121" t="s">
        <v>814</v>
      </c>
      <c r="B437" s="39" t="s">
        <v>3048</v>
      </c>
      <c r="K437" s="94"/>
    </row>
    <row r="438" spans="1:11" ht="15.75">
      <c r="A438" s="121" t="s">
        <v>815</v>
      </c>
      <c r="B438" s="39" t="s">
        <v>3118</v>
      </c>
      <c r="K438" s="94"/>
    </row>
    <row r="439" spans="1:11" ht="15.75">
      <c r="A439" s="121" t="s">
        <v>816</v>
      </c>
      <c r="B439" s="39" t="s">
        <v>3122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2873</v>
      </c>
      <c r="K443" s="92"/>
    </row>
    <row r="444" spans="1:11" ht="15.75">
      <c r="A444" s="121" t="s">
        <v>816</v>
      </c>
      <c r="B444" s="39" t="s">
        <v>2887</v>
      </c>
      <c r="K444" s="92"/>
    </row>
    <row r="445" spans="1:11" ht="15.75">
      <c r="A445" s="121" t="s">
        <v>814</v>
      </c>
      <c r="B445" s="39" t="s">
        <v>2898</v>
      </c>
      <c r="K445" s="92"/>
    </row>
    <row r="446" spans="1:11" ht="15.75">
      <c r="A446" s="121" t="s">
        <v>815</v>
      </c>
      <c r="B446" s="39" t="s">
        <v>2919</v>
      </c>
      <c r="K446" s="92"/>
    </row>
    <row r="447" spans="1:11" ht="15.75">
      <c r="A447" s="121" t="s">
        <v>814</v>
      </c>
      <c r="B447" s="39" t="s">
        <v>2920</v>
      </c>
      <c r="K447" s="92"/>
    </row>
    <row r="448" spans="1:11" ht="15.75">
      <c r="A448" s="121" t="s">
        <v>816</v>
      </c>
      <c r="B448" s="39" t="s">
        <v>2944</v>
      </c>
      <c r="K448" s="92"/>
    </row>
    <row r="449" spans="1:11" ht="15.75">
      <c r="A449" s="121" t="s">
        <v>816</v>
      </c>
      <c r="B449" s="39" t="s">
        <v>2965</v>
      </c>
      <c r="K449" s="92"/>
    </row>
    <row r="450" spans="1:11" ht="15.75">
      <c r="A450" s="121" t="s">
        <v>814</v>
      </c>
      <c r="B450" s="39" t="s">
        <v>2966</v>
      </c>
      <c r="K450" s="92"/>
    </row>
    <row r="451" spans="1:11" ht="15.75">
      <c r="A451" s="121" t="s">
        <v>816</v>
      </c>
      <c r="B451" s="39" t="s">
        <v>2970</v>
      </c>
      <c r="K451" s="92"/>
    </row>
    <row r="452" spans="1:11" ht="15.75">
      <c r="A452" s="121" t="s">
        <v>816</v>
      </c>
      <c r="B452" s="39" t="s">
        <v>2974</v>
      </c>
      <c r="K452" s="92"/>
    </row>
    <row r="453" spans="1:11" ht="15.75">
      <c r="A453" s="121" t="s">
        <v>816</v>
      </c>
      <c r="B453" s="39" t="s">
        <v>3000</v>
      </c>
      <c r="K453" s="92"/>
    </row>
    <row r="454" spans="1:11" ht="15.75">
      <c r="A454" s="121" t="s">
        <v>816</v>
      </c>
      <c r="B454" s="39" t="s">
        <v>3001</v>
      </c>
      <c r="K454" s="92"/>
    </row>
    <row r="455" spans="1:11" ht="15.75">
      <c r="A455" s="121" t="s">
        <v>815</v>
      </c>
      <c r="B455" s="39" t="s">
        <v>3009</v>
      </c>
      <c r="K455" s="92"/>
    </row>
    <row r="456" spans="1:11" ht="15.75">
      <c r="A456" s="121" t="s">
        <v>814</v>
      </c>
      <c r="B456" s="39" t="s">
        <v>3015</v>
      </c>
      <c r="K456" s="92"/>
    </row>
    <row r="457" spans="1:11" ht="15.75">
      <c r="A457" s="121" t="s">
        <v>815</v>
      </c>
      <c r="B457" s="39" t="s">
        <v>3020</v>
      </c>
      <c r="K457" s="92"/>
    </row>
    <row r="458" spans="1:11" ht="15.75">
      <c r="A458" s="121" t="s">
        <v>816</v>
      </c>
      <c r="B458" s="39" t="s">
        <v>3026</v>
      </c>
      <c r="K458" s="92"/>
    </row>
    <row r="459" spans="1:11" ht="15.75">
      <c r="A459" s="121" t="s">
        <v>815</v>
      </c>
      <c r="B459" s="39" t="s">
        <v>3028</v>
      </c>
      <c r="K459" s="92"/>
    </row>
    <row r="460" spans="1:11" ht="15.75">
      <c r="A460" s="121" t="s">
        <v>816</v>
      </c>
      <c r="B460" s="39" t="s">
        <v>3030</v>
      </c>
      <c r="K460" s="92"/>
    </row>
    <row r="461" spans="1:11" ht="15.75">
      <c r="A461" s="121" t="s">
        <v>814</v>
      </c>
      <c r="B461" s="39" t="s">
        <v>3033</v>
      </c>
      <c r="K461" s="92"/>
    </row>
    <row r="462" spans="1:11" ht="15.75">
      <c r="A462" s="121" t="s">
        <v>814</v>
      </c>
      <c r="B462" s="39" t="s">
        <v>3063</v>
      </c>
      <c r="K462" s="92"/>
    </row>
    <row r="463" spans="1:11" ht="15.75">
      <c r="A463" s="121" t="s">
        <v>816</v>
      </c>
      <c r="B463" s="39" t="s">
        <v>3129</v>
      </c>
      <c r="K463" s="92"/>
    </row>
    <row r="464" spans="1:11" ht="15.75">
      <c r="A464" s="121" t="s">
        <v>816</v>
      </c>
      <c r="B464" s="39" t="s">
        <v>3137</v>
      </c>
      <c r="K464" s="92"/>
    </row>
    <row r="465" spans="1:11" ht="15.75">
      <c r="A465" s="121" t="s">
        <v>816</v>
      </c>
      <c r="B465" s="39" t="s">
        <v>3168</v>
      </c>
      <c r="K465" s="92"/>
    </row>
    <row r="466" spans="1:11" ht="15.75">
      <c r="A466" s="121" t="s">
        <v>815</v>
      </c>
      <c r="B466" s="39" t="s">
        <v>3169</v>
      </c>
      <c r="K466" s="92"/>
    </row>
    <row r="467" spans="1:11" ht="15.75">
      <c r="A467" s="121" t="s">
        <v>816</v>
      </c>
      <c r="B467" s="39" t="s">
        <v>3171</v>
      </c>
      <c r="K467" s="92"/>
    </row>
    <row r="468" spans="1:11" ht="15.75">
      <c r="A468" s="121" t="s">
        <v>816</v>
      </c>
      <c r="B468" s="39" t="s">
        <v>3172</v>
      </c>
      <c r="K468" s="92"/>
    </row>
    <row r="469" spans="1:11" ht="15.75">
      <c r="A469" s="121" t="s">
        <v>815</v>
      </c>
      <c r="B469" s="39" t="s">
        <v>3173</v>
      </c>
      <c r="K469" s="92"/>
    </row>
    <row r="470" spans="1:11" ht="15.75">
      <c r="A470" s="121" t="s">
        <v>815</v>
      </c>
      <c r="B470" s="39" t="s">
        <v>3176</v>
      </c>
      <c r="K470" s="92"/>
    </row>
    <row r="471" spans="1:11" ht="15.75">
      <c r="A471" s="121" t="s">
        <v>816</v>
      </c>
      <c r="B471" s="39" t="s">
        <v>3177</v>
      </c>
      <c r="K471" s="92"/>
    </row>
    <row r="472" spans="1:11" ht="15.75">
      <c r="A472" s="121" t="s">
        <v>815</v>
      </c>
      <c r="B472" s="39" t="s">
        <v>3179</v>
      </c>
      <c r="K472" s="92"/>
    </row>
    <row r="473" spans="1:11" ht="15.75">
      <c r="A473" s="121" t="s">
        <v>816</v>
      </c>
      <c r="B473" s="39" t="s">
        <v>3185</v>
      </c>
      <c r="K473" s="92"/>
    </row>
    <row r="474" spans="1:11" ht="15.75">
      <c r="A474" s="121" t="s">
        <v>816</v>
      </c>
      <c r="B474" s="39" t="s">
        <v>3186</v>
      </c>
      <c r="K474" s="92"/>
    </row>
    <row r="475" spans="1:11" ht="15.75">
      <c r="A475" s="121" t="s">
        <v>816</v>
      </c>
      <c r="B475" s="39" t="s">
        <v>3197</v>
      </c>
      <c r="K475" s="92"/>
    </row>
    <row r="476" spans="1:11" ht="15.75">
      <c r="A476" s="121" t="s">
        <v>816</v>
      </c>
      <c r="B476" s="39" t="s">
        <v>3201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3203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2909</v>
      </c>
      <c r="K483" s="16"/>
    </row>
    <row r="484" spans="1:11" s="39" customFormat="1" ht="15.75">
      <c r="A484" s="121" t="s">
        <v>814</v>
      </c>
      <c r="B484" s="39" t="s">
        <v>2912</v>
      </c>
      <c r="K484" s="16"/>
    </row>
    <row r="485" spans="1:11" s="39" customFormat="1" ht="15.75">
      <c r="A485" s="121" t="s">
        <v>814</v>
      </c>
      <c r="B485" s="39" t="s">
        <v>2927</v>
      </c>
      <c r="K485" s="16"/>
    </row>
    <row r="486" spans="1:11" s="39" customFormat="1" ht="15.75">
      <c r="A486" s="121" t="s">
        <v>814</v>
      </c>
      <c r="B486" s="39" t="s">
        <v>2953</v>
      </c>
      <c r="K486" s="16"/>
    </row>
    <row r="487" spans="1:11" s="39" customFormat="1" ht="15.75">
      <c r="A487" s="121" t="s">
        <v>815</v>
      </c>
      <c r="B487" s="39" t="s">
        <v>2965</v>
      </c>
      <c r="K487" s="16"/>
    </row>
    <row r="488" spans="1:11" s="39" customFormat="1" ht="15.75">
      <c r="A488" s="121" t="s">
        <v>816</v>
      </c>
      <c r="B488" s="39" t="s">
        <v>2989</v>
      </c>
      <c r="K488" s="16"/>
    </row>
    <row r="489" spans="1:11" s="39" customFormat="1" ht="15.75">
      <c r="A489" s="121" t="s">
        <v>815</v>
      </c>
      <c r="B489" s="39" t="s">
        <v>3004</v>
      </c>
      <c r="K489" s="16"/>
    </row>
    <row r="490" spans="1:11" s="39" customFormat="1" ht="15.75">
      <c r="A490" s="121" t="s">
        <v>816</v>
      </c>
      <c r="B490" s="39" t="s">
        <v>3020</v>
      </c>
      <c r="K490" s="16"/>
    </row>
    <row r="491" spans="1:11" s="39" customFormat="1" ht="15.75">
      <c r="A491" s="121" t="s">
        <v>814</v>
      </c>
      <c r="B491" s="39" t="s">
        <v>3040</v>
      </c>
      <c r="K491" s="16"/>
    </row>
    <row r="492" spans="1:11" s="39" customFormat="1" ht="15.75">
      <c r="A492" s="121" t="s">
        <v>814</v>
      </c>
      <c r="B492" s="39" t="s">
        <v>3055</v>
      </c>
      <c r="K492" s="16"/>
    </row>
    <row r="493" spans="1:11" s="39" customFormat="1" ht="15.75">
      <c r="A493" s="121" t="s">
        <v>815</v>
      </c>
      <c r="B493" s="39" t="s">
        <v>3056</v>
      </c>
      <c r="K493" s="16"/>
    </row>
    <row r="494" spans="1:11" s="39" customFormat="1" ht="15.75">
      <c r="A494" s="121" t="s">
        <v>814</v>
      </c>
      <c r="B494" s="39" t="s">
        <v>3058</v>
      </c>
      <c r="K494" s="16"/>
    </row>
    <row r="495" spans="1:11" s="39" customFormat="1" ht="15.75">
      <c r="A495" s="121" t="s">
        <v>815</v>
      </c>
      <c r="B495" s="39" t="s">
        <v>3061</v>
      </c>
      <c r="K495" s="16"/>
    </row>
    <row r="496" spans="1:11" s="39" customFormat="1" ht="15.75">
      <c r="A496" s="121" t="s">
        <v>816</v>
      </c>
      <c r="B496" s="39" t="s">
        <v>3062</v>
      </c>
      <c r="K496" s="16"/>
    </row>
    <row r="497" spans="1:11" s="39" customFormat="1" ht="15.75">
      <c r="A497" s="121" t="s">
        <v>816</v>
      </c>
      <c r="B497" s="39" t="s">
        <v>3067</v>
      </c>
      <c r="K497" s="16"/>
    </row>
    <row r="498" spans="1:11" s="39" customFormat="1" ht="15.75">
      <c r="A498" s="121" t="s">
        <v>814</v>
      </c>
      <c r="B498" s="39" t="s">
        <v>3068</v>
      </c>
      <c r="K498" s="16"/>
    </row>
    <row r="499" spans="1:11" s="39" customFormat="1" ht="15.75">
      <c r="A499" s="121" t="s">
        <v>816</v>
      </c>
      <c r="B499" s="39" t="s">
        <v>3123</v>
      </c>
      <c r="K499" s="16"/>
    </row>
    <row r="500" spans="1:11" s="39" customFormat="1" ht="15.75">
      <c r="A500" s="121" t="s">
        <v>816</v>
      </c>
      <c r="B500" s="39" t="s">
        <v>3195</v>
      </c>
      <c r="K500" s="16"/>
    </row>
    <row r="501" spans="1:11" s="39" customFormat="1" ht="15.75">
      <c r="A501" s="121" t="s">
        <v>815</v>
      </c>
      <c r="B501" s="39" t="s">
        <v>3205</v>
      </c>
      <c r="K501" s="16"/>
    </row>
    <row r="502" spans="1:11" s="39" customFormat="1" ht="15.75">
      <c r="A502" s="121" t="s">
        <v>815</v>
      </c>
      <c r="B502" s="39" t="s">
        <v>3207</v>
      </c>
      <c r="K502" s="16"/>
    </row>
    <row r="503" spans="1:11" s="39" customFormat="1" ht="15.75">
      <c r="A503" s="121" t="s">
        <v>815</v>
      </c>
      <c r="B503" s="39" t="s">
        <v>3208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2024</v>
      </c>
      <c r="K506" s="16"/>
    </row>
    <row r="507" spans="1:11" s="39" customFormat="1" ht="15.75">
      <c r="A507" s="121" t="s">
        <v>814</v>
      </c>
      <c r="B507" s="39" t="s">
        <v>2872</v>
      </c>
      <c r="K507" s="16"/>
    </row>
    <row r="508" spans="1:11" s="39" customFormat="1" ht="15.75">
      <c r="A508" s="121" t="s">
        <v>814</v>
      </c>
      <c r="B508" s="39" t="s">
        <v>2874</v>
      </c>
      <c r="K508" s="16"/>
    </row>
    <row r="509" spans="1:11" s="39" customFormat="1" ht="15.75">
      <c r="A509" s="121" t="s">
        <v>814</v>
      </c>
      <c r="B509" s="39" t="s">
        <v>2875</v>
      </c>
      <c r="K509" s="16"/>
    </row>
    <row r="510" spans="1:11" s="39" customFormat="1" ht="15.75">
      <c r="A510" s="121" t="s">
        <v>816</v>
      </c>
      <c r="B510" s="39" t="s">
        <v>2883</v>
      </c>
      <c r="K510" s="16"/>
    </row>
    <row r="511" spans="1:11" s="39" customFormat="1" ht="15.75">
      <c r="A511" s="121" t="s">
        <v>814</v>
      </c>
      <c r="B511" s="39" t="s">
        <v>2885</v>
      </c>
      <c r="K511" s="16"/>
    </row>
    <row r="512" spans="1:11" s="39" customFormat="1" ht="15.75">
      <c r="A512" s="121" t="s">
        <v>814</v>
      </c>
      <c r="B512" s="39" t="s">
        <v>2900</v>
      </c>
      <c r="K512" s="16"/>
    </row>
    <row r="513" spans="1:11" s="39" customFormat="1" ht="15.75">
      <c r="A513" s="121" t="s">
        <v>815</v>
      </c>
      <c r="B513" s="39" t="s">
        <v>2926</v>
      </c>
      <c r="K513" s="16"/>
    </row>
    <row r="514" spans="1:11" s="39" customFormat="1" ht="15.75">
      <c r="A514" s="121" t="s">
        <v>815</v>
      </c>
      <c r="B514" s="39" t="s">
        <v>2949</v>
      </c>
      <c r="K514" s="16"/>
    </row>
    <row r="515" spans="1:11" s="39" customFormat="1" ht="15.75">
      <c r="A515" s="121" t="s">
        <v>815</v>
      </c>
      <c r="B515" s="39" t="s">
        <v>2952</v>
      </c>
      <c r="K515" s="16"/>
    </row>
    <row r="516" spans="1:11" s="39" customFormat="1" ht="15.75">
      <c r="A516" s="121" t="s">
        <v>814</v>
      </c>
      <c r="B516" s="39" t="s">
        <v>2988</v>
      </c>
      <c r="K516" s="16"/>
    </row>
    <row r="517" spans="1:11" s="39" customFormat="1" ht="15.75">
      <c r="A517" s="121" t="s">
        <v>816</v>
      </c>
      <c r="B517" s="39" t="s">
        <v>3031</v>
      </c>
      <c r="K517" s="16"/>
    </row>
    <row r="518" spans="1:11" s="39" customFormat="1" ht="15.75">
      <c r="A518" s="121" t="s">
        <v>814</v>
      </c>
      <c r="B518" s="39" t="s">
        <v>3039</v>
      </c>
      <c r="K518" s="16"/>
    </row>
    <row r="519" spans="1:11" s="39" customFormat="1" ht="15.75">
      <c r="A519" s="121" t="s">
        <v>815</v>
      </c>
      <c r="B519" s="39" t="s">
        <v>3041</v>
      </c>
      <c r="K519" s="16"/>
    </row>
    <row r="520" spans="1:11" s="39" customFormat="1" ht="15.75">
      <c r="A520" s="121" t="s">
        <v>814</v>
      </c>
      <c r="B520" s="39" t="s">
        <v>3053</v>
      </c>
      <c r="K520" s="16"/>
    </row>
    <row r="521" spans="1:11" s="39" customFormat="1" ht="15.75">
      <c r="A521" s="121" t="s">
        <v>815</v>
      </c>
      <c r="B521" s="39" t="s">
        <v>3060</v>
      </c>
      <c r="K521" s="16"/>
    </row>
    <row r="522" spans="1:11" s="39" customFormat="1" ht="15.75">
      <c r="A522" s="121" t="s">
        <v>815</v>
      </c>
      <c r="B522" s="39" t="s">
        <v>3063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2025</v>
      </c>
      <c r="K525" s="16"/>
    </row>
    <row r="526" spans="1:11" s="39" customFormat="1" ht="15.75">
      <c r="A526" s="121" t="s">
        <v>816</v>
      </c>
      <c r="B526" s="39" t="s">
        <v>2882</v>
      </c>
      <c r="K526" s="16"/>
    </row>
    <row r="527" spans="1:11" s="39" customFormat="1" ht="15.75">
      <c r="A527" s="121" t="s">
        <v>816</v>
      </c>
      <c r="B527" s="39" t="s">
        <v>2915</v>
      </c>
      <c r="K527" s="16"/>
    </row>
    <row r="528" spans="1:11" s="39" customFormat="1" ht="15.75">
      <c r="A528" s="121" t="s">
        <v>815</v>
      </c>
      <c r="B528" s="39" t="s">
        <v>2957</v>
      </c>
      <c r="K528" s="16"/>
    </row>
    <row r="529" spans="1:11" s="39" customFormat="1" ht="15.75">
      <c r="A529" s="121" t="s">
        <v>814</v>
      </c>
      <c r="B529" s="39" t="s">
        <v>3011</v>
      </c>
      <c r="K529" s="16"/>
    </row>
    <row r="530" spans="1:11" s="39" customFormat="1" ht="15.75">
      <c r="A530" s="121" t="s">
        <v>816</v>
      </c>
      <c r="B530" s="39" t="s">
        <v>3042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3035</v>
      </c>
      <c r="K534" s="199"/>
    </row>
    <row r="535" spans="1:11" s="39" customFormat="1" ht="15.75">
      <c r="A535" s="121" t="s">
        <v>814</v>
      </c>
      <c r="B535" s="39" t="s">
        <v>3130</v>
      </c>
      <c r="K535" s="199"/>
    </row>
    <row r="536" spans="1:11" s="39" customFormat="1" ht="15.75">
      <c r="A536" s="121" t="s">
        <v>814</v>
      </c>
      <c r="B536" s="39" t="s">
        <v>3164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2932</v>
      </c>
      <c r="I540" s="121"/>
    </row>
    <row r="541" spans="1:11" s="39" customFormat="1" ht="15.75">
      <c r="A541" s="121" t="s">
        <v>814</v>
      </c>
      <c r="B541" s="39" t="s">
        <v>2956</v>
      </c>
    </row>
    <row r="542" spans="1:11" s="39" customFormat="1" ht="15.75">
      <c r="A542" s="121" t="s">
        <v>814</v>
      </c>
      <c r="B542" s="39" t="s">
        <v>2971</v>
      </c>
    </row>
    <row r="543" spans="1:11" s="39" customFormat="1" ht="15.75">
      <c r="A543" s="121" t="s">
        <v>815</v>
      </c>
      <c r="B543" s="39" t="s">
        <v>2978</v>
      </c>
    </row>
    <row r="544" spans="1:11" s="39" customFormat="1" ht="15.75">
      <c r="A544" s="121" t="s">
        <v>816</v>
      </c>
      <c r="B544" s="39" t="s">
        <v>2987</v>
      </c>
    </row>
    <row r="545" spans="1:2" s="39" customFormat="1" ht="15.75">
      <c r="A545" s="121" t="s">
        <v>814</v>
      </c>
      <c r="B545" s="39" t="s">
        <v>3007</v>
      </c>
    </row>
    <row r="546" spans="1:2" s="39" customFormat="1" ht="15.75">
      <c r="A546" s="121" t="s">
        <v>815</v>
      </c>
      <c r="B546" s="39" t="s">
        <v>3011</v>
      </c>
    </row>
    <row r="547" spans="1:2" s="39" customFormat="1" ht="15.75">
      <c r="A547" s="121" t="s">
        <v>816</v>
      </c>
      <c r="B547" s="39" t="s">
        <v>3017</v>
      </c>
    </row>
    <row r="548" spans="1:2" s="39" customFormat="1" ht="15.75">
      <c r="A548" s="121" t="s">
        <v>814</v>
      </c>
      <c r="B548" s="39" t="s">
        <v>3046</v>
      </c>
    </row>
    <row r="549" spans="1:2" s="39" customFormat="1" ht="15.75">
      <c r="A549" s="121" t="s">
        <v>814</v>
      </c>
      <c r="B549" s="39" t="s">
        <v>3047</v>
      </c>
    </row>
    <row r="550" spans="1:2" s="39" customFormat="1" ht="15.75">
      <c r="A550" s="121" t="s">
        <v>814</v>
      </c>
      <c r="B550" s="39" t="s">
        <v>3050</v>
      </c>
    </row>
    <row r="551" spans="1:2" s="39" customFormat="1" ht="15.75">
      <c r="A551" s="121" t="s">
        <v>816</v>
      </c>
      <c r="B551" s="39" t="s">
        <v>3068</v>
      </c>
    </row>
    <row r="552" spans="1:2" s="39" customFormat="1" ht="15.75">
      <c r="A552" s="121" t="s">
        <v>814</v>
      </c>
      <c r="B552" s="39" t="s">
        <v>3069</v>
      </c>
    </row>
    <row r="553" spans="1:2" s="39" customFormat="1" ht="15.75">
      <c r="A553" s="121" t="s">
        <v>816</v>
      </c>
      <c r="B553" s="39" t="s">
        <v>3174</v>
      </c>
    </row>
    <row r="554" spans="1:2" s="39" customFormat="1" ht="15.75">
      <c r="A554" s="121" t="s">
        <v>814</v>
      </c>
      <c r="B554" s="39" t="s">
        <v>3184</v>
      </c>
    </row>
    <row r="555" spans="1:2" s="39" customFormat="1" ht="15.75">
      <c r="A555" s="121" t="s">
        <v>814</v>
      </c>
      <c r="B555" s="39" t="s">
        <v>3196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2908</v>
      </c>
    </row>
    <row r="560" spans="1:2" s="39" customFormat="1" ht="15.75">
      <c r="A560" s="121" t="s">
        <v>815</v>
      </c>
      <c r="B560" s="39" t="s">
        <v>2910</v>
      </c>
    </row>
    <row r="561" spans="1:2" s="39" customFormat="1" ht="15.75">
      <c r="A561" s="121" t="s">
        <v>816</v>
      </c>
      <c r="B561" s="39" t="s">
        <v>2918</v>
      </c>
    </row>
    <row r="562" spans="1:2" s="39" customFormat="1" ht="15.75">
      <c r="A562" s="121" t="s">
        <v>814</v>
      </c>
      <c r="B562" s="39" t="s">
        <v>2943</v>
      </c>
    </row>
    <row r="563" spans="1:2" s="39" customFormat="1" ht="15.75">
      <c r="A563" s="121" t="s">
        <v>814</v>
      </c>
      <c r="B563" s="39" t="s">
        <v>2958</v>
      </c>
    </row>
    <row r="564" spans="1:2" s="39" customFormat="1" ht="15.75">
      <c r="A564" s="121" t="s">
        <v>814</v>
      </c>
      <c r="B564" s="39" t="s">
        <v>2985</v>
      </c>
    </row>
    <row r="565" spans="1:2" s="39" customFormat="1" ht="15.75">
      <c r="A565" s="121" t="s">
        <v>815</v>
      </c>
      <c r="B565" s="39" t="s">
        <v>3048</v>
      </c>
    </row>
    <row r="566" spans="1:2" s="39" customFormat="1" ht="15.75">
      <c r="A566" s="121" t="s">
        <v>815</v>
      </c>
      <c r="B566" s="39" t="s">
        <v>3052</v>
      </c>
    </row>
    <row r="567" spans="1:2" s="39" customFormat="1" ht="15.75">
      <c r="A567" s="121" t="s">
        <v>814</v>
      </c>
      <c r="B567" s="39" t="s">
        <v>3066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2895</v>
      </c>
    </row>
    <row r="572" spans="1:2" s="39" customFormat="1" ht="15.75">
      <c r="A572" s="121" t="s">
        <v>816</v>
      </c>
      <c r="B572" s="39" t="s">
        <v>2934</v>
      </c>
    </row>
    <row r="573" spans="1:2" s="39" customFormat="1" ht="15.75">
      <c r="A573" s="121" t="s">
        <v>814</v>
      </c>
      <c r="B573" s="39" t="s">
        <v>2986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2884</v>
      </c>
    </row>
    <row r="578" spans="1:7" s="39" customFormat="1" ht="15.75">
      <c r="A578" s="121" t="s">
        <v>815</v>
      </c>
      <c r="B578" s="39" t="s">
        <v>2903</v>
      </c>
    </row>
    <row r="579" spans="1:7" s="39" customFormat="1" ht="15.75">
      <c r="A579" s="121" t="s">
        <v>814</v>
      </c>
      <c r="B579" s="39" t="s">
        <v>2919</v>
      </c>
    </row>
    <row r="580" spans="1:7" s="39" customFormat="1" ht="15.75">
      <c r="A580" s="121" t="s">
        <v>816</v>
      </c>
      <c r="B580" s="39" t="s">
        <v>2964</v>
      </c>
    </row>
    <row r="581" spans="1:7" s="39" customFormat="1" ht="15.75">
      <c r="A581" s="121" t="s">
        <v>816</v>
      </c>
      <c r="B581" s="39" t="s">
        <v>2976</v>
      </c>
    </row>
    <row r="582" spans="1:7" s="39" customFormat="1" ht="15.75">
      <c r="A582" s="121" t="s">
        <v>815</v>
      </c>
      <c r="B582" s="39" t="s">
        <v>2977</v>
      </c>
    </row>
    <row r="583" spans="1:7" s="39" customFormat="1" ht="15.75">
      <c r="A583" s="121" t="s">
        <v>815</v>
      </c>
      <c r="B583" s="39" t="s">
        <v>2979</v>
      </c>
      <c r="G583" s="121"/>
    </row>
    <row r="584" spans="1:7" s="39" customFormat="1" ht="15.75">
      <c r="A584" s="121" t="s">
        <v>815</v>
      </c>
      <c r="B584" s="39" t="s">
        <v>2980</v>
      </c>
    </row>
    <row r="585" spans="1:7" s="39" customFormat="1" ht="15.75">
      <c r="A585" s="121" t="s">
        <v>816</v>
      </c>
      <c r="B585" s="39" t="s">
        <v>2983</v>
      </c>
    </row>
    <row r="586" spans="1:7" s="39" customFormat="1" ht="15.75">
      <c r="A586" s="121" t="s">
        <v>816</v>
      </c>
      <c r="B586" s="39" t="s">
        <v>2989</v>
      </c>
    </row>
    <row r="587" spans="1:7" s="39" customFormat="1" ht="15.75">
      <c r="A587" s="121" t="s">
        <v>815</v>
      </c>
      <c r="B587" s="39" t="s">
        <v>2995</v>
      </c>
    </row>
    <row r="588" spans="1:7" s="39" customFormat="1" ht="15.75">
      <c r="A588" s="121" t="s">
        <v>814</v>
      </c>
      <c r="B588" s="39" t="s">
        <v>3014</v>
      </c>
    </row>
    <row r="589" spans="1:7" s="39" customFormat="1" ht="15.75">
      <c r="A589" s="121" t="s">
        <v>815</v>
      </c>
      <c r="B589" s="39" t="s">
        <v>3016</v>
      </c>
    </row>
    <row r="590" spans="1:7" s="39" customFormat="1" ht="15.75">
      <c r="A590" s="121" t="s">
        <v>816</v>
      </c>
      <c r="B590" s="39" t="s">
        <v>3025</v>
      </c>
    </row>
    <row r="591" spans="1:7" s="39" customFormat="1" ht="15.75">
      <c r="A591" s="121" t="s">
        <v>816</v>
      </c>
      <c r="B591" s="39" t="s">
        <v>3064</v>
      </c>
    </row>
    <row r="592" spans="1:7" s="39" customFormat="1" ht="15.75">
      <c r="A592" s="121" t="s">
        <v>816</v>
      </c>
      <c r="B592" s="39" t="s">
        <v>3087</v>
      </c>
    </row>
    <row r="593" spans="1:2" s="39" customFormat="1" ht="15.75">
      <c r="A593" s="121" t="s">
        <v>816</v>
      </c>
      <c r="B593" s="39" t="s">
        <v>3198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2917</v>
      </c>
    </row>
    <row r="598" spans="1:2" s="39" customFormat="1" ht="15.75">
      <c r="A598" s="121" t="s">
        <v>814</v>
      </c>
      <c r="B598" s="39" t="s">
        <v>2918</v>
      </c>
    </row>
    <row r="599" spans="1:2" s="39" customFormat="1" ht="15.75">
      <c r="A599" s="121" t="s">
        <v>814</v>
      </c>
      <c r="B599" s="39" t="s">
        <v>3002</v>
      </c>
    </row>
    <row r="600" spans="1:2" s="39" customFormat="1" ht="15.75">
      <c r="A600" s="121" t="s">
        <v>815</v>
      </c>
      <c r="B600" s="39" t="s">
        <v>3085</v>
      </c>
    </row>
    <row r="601" spans="1:2" s="39" customFormat="1" ht="15.75">
      <c r="A601" s="121" t="s">
        <v>816</v>
      </c>
      <c r="B601" s="39" t="s">
        <v>3114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2903</v>
      </c>
    </row>
    <row r="606" spans="1:2" s="39" customFormat="1" ht="15.75">
      <c r="A606" s="121" t="s">
        <v>815</v>
      </c>
      <c r="B606" s="39" t="s">
        <v>2969</v>
      </c>
    </row>
    <row r="607" spans="1:2" s="39" customFormat="1" ht="15.75">
      <c r="A607" s="121" t="s">
        <v>814</v>
      </c>
      <c r="B607" s="39" t="s">
        <v>2974</v>
      </c>
    </row>
    <row r="608" spans="1:2" s="39" customFormat="1" ht="15.75">
      <c r="A608" s="121" t="s">
        <v>815</v>
      </c>
      <c r="B608" s="39" t="s">
        <v>2976</v>
      </c>
    </row>
    <row r="609" spans="1:2" s="39" customFormat="1" ht="15.75">
      <c r="A609" s="121" t="s">
        <v>814</v>
      </c>
      <c r="B609" s="39" t="s">
        <v>2979</v>
      </c>
    </row>
    <row r="610" spans="1:2" s="39" customFormat="1" ht="15.75">
      <c r="A610" s="121" t="s">
        <v>816</v>
      </c>
      <c r="B610" s="39" t="s">
        <v>2980</v>
      </c>
    </row>
    <row r="611" spans="1:2" s="39" customFormat="1" ht="15.75">
      <c r="A611" s="121" t="s">
        <v>815</v>
      </c>
      <c r="B611" s="39" t="s">
        <v>2982</v>
      </c>
    </row>
    <row r="612" spans="1:2" s="39" customFormat="1" ht="15.75">
      <c r="A612" s="121" t="s">
        <v>814</v>
      </c>
      <c r="B612" s="39" t="s">
        <v>2983</v>
      </c>
    </row>
    <row r="613" spans="1:2" s="39" customFormat="1" ht="15.75">
      <c r="A613" s="121" t="s">
        <v>815</v>
      </c>
      <c r="B613" s="39" t="s">
        <v>2999</v>
      </c>
    </row>
    <row r="614" spans="1:2" s="39" customFormat="1" ht="15.75">
      <c r="A614" s="121" t="s">
        <v>816</v>
      </c>
      <c r="B614" s="39" t="s">
        <v>3008</v>
      </c>
    </row>
    <row r="615" spans="1:2" s="39" customFormat="1" ht="15.75">
      <c r="A615" s="121" t="s">
        <v>816</v>
      </c>
      <c r="B615" s="39" t="s">
        <v>3035</v>
      </c>
    </row>
    <row r="616" spans="1:2" s="39" customFormat="1" ht="15.75">
      <c r="A616" s="121" t="s">
        <v>814</v>
      </c>
      <c r="B616" s="39" t="s">
        <v>3045</v>
      </c>
    </row>
    <row r="617" spans="1:2" s="39" customFormat="1" ht="15.75">
      <c r="A617" s="121" t="s">
        <v>816</v>
      </c>
      <c r="B617" s="39" t="s">
        <v>3178</v>
      </c>
    </row>
    <row r="618" spans="1:2" s="39" customFormat="1" ht="15.75">
      <c r="A618" s="121" t="s">
        <v>814</v>
      </c>
      <c r="B618" s="39" t="s">
        <v>3179</v>
      </c>
    </row>
    <row r="619" spans="1:2" s="39" customFormat="1" ht="15.75">
      <c r="A619" s="121" t="s">
        <v>815</v>
      </c>
      <c r="B619" s="39" t="s">
        <v>3181</v>
      </c>
    </row>
    <row r="620" spans="1:2" s="39" customFormat="1" ht="15.75">
      <c r="A620" s="121" t="s">
        <v>815</v>
      </c>
      <c r="B620" s="39" t="s">
        <v>3182</v>
      </c>
    </row>
    <row r="621" spans="1:2" s="39" customFormat="1" ht="15.75">
      <c r="A621" s="121" t="s">
        <v>815</v>
      </c>
      <c r="B621" s="39" t="s">
        <v>3183</v>
      </c>
    </row>
    <row r="622" spans="1:2" s="39" customFormat="1" ht="15.75">
      <c r="A622" s="121" t="s">
        <v>816</v>
      </c>
      <c r="B622" s="39" t="s">
        <v>3184</v>
      </c>
    </row>
    <row r="623" spans="1:2" s="39" customFormat="1" ht="15.75">
      <c r="A623" s="121" t="s">
        <v>815</v>
      </c>
      <c r="B623" s="39" t="s">
        <v>3185</v>
      </c>
    </row>
    <row r="624" spans="1:2" s="39" customFormat="1" ht="15.75">
      <c r="A624" s="121" t="s">
        <v>815</v>
      </c>
      <c r="B624" s="39" t="s">
        <v>3186</v>
      </c>
    </row>
    <row r="625" spans="1:2" s="39" customFormat="1" ht="15.75">
      <c r="A625" s="121" t="s">
        <v>816</v>
      </c>
      <c r="B625" s="39" t="s">
        <v>3192</v>
      </c>
    </row>
    <row r="626" spans="1:2" s="39" customFormat="1" ht="15.75">
      <c r="A626" s="121" t="s">
        <v>815</v>
      </c>
      <c r="B626" s="39" t="s">
        <v>3199</v>
      </c>
    </row>
    <row r="627" spans="1:2" s="39" customFormat="1" ht="15.75">
      <c r="A627" s="121" t="s">
        <v>814</v>
      </c>
      <c r="B627" s="39" t="s">
        <v>3200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3203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2895</v>
      </c>
    </row>
    <row r="634" spans="1:2" ht="15.75">
      <c r="A634" s="121" t="s">
        <v>815</v>
      </c>
      <c r="B634" s="39" t="s">
        <v>2897</v>
      </c>
    </row>
    <row r="635" spans="1:2" ht="15.75">
      <c r="A635" s="121" t="s">
        <v>815</v>
      </c>
      <c r="B635" s="39" t="s">
        <v>2899</v>
      </c>
    </row>
    <row r="636" spans="1:2" ht="15.75">
      <c r="A636" s="121" t="s">
        <v>814</v>
      </c>
      <c r="B636" s="39" t="s">
        <v>2905</v>
      </c>
    </row>
    <row r="637" spans="1:2" ht="15.75">
      <c r="A637" s="121" t="s">
        <v>814</v>
      </c>
      <c r="B637" s="39" t="s">
        <v>2907</v>
      </c>
    </row>
    <row r="638" spans="1:2" ht="15.75">
      <c r="A638" s="121" t="s">
        <v>815</v>
      </c>
      <c r="B638" s="39" t="s">
        <v>2928</v>
      </c>
    </row>
    <row r="639" spans="1:2" ht="15.75">
      <c r="A639" s="121" t="s">
        <v>816</v>
      </c>
      <c r="B639" s="39" t="s">
        <v>2940</v>
      </c>
    </row>
    <row r="640" spans="1:2" ht="15.75">
      <c r="A640" s="121" t="s">
        <v>816</v>
      </c>
      <c r="B640" s="39" t="s">
        <v>2951</v>
      </c>
    </row>
    <row r="641" spans="1:2" ht="15.75">
      <c r="A641" s="121" t="s">
        <v>814</v>
      </c>
      <c r="B641" s="39" t="s">
        <v>2959</v>
      </c>
    </row>
    <row r="642" spans="1:2" ht="15.75">
      <c r="A642" s="121" t="s">
        <v>814</v>
      </c>
      <c r="B642" s="39" t="s">
        <v>2987</v>
      </c>
    </row>
    <row r="643" spans="1:2" ht="15.75">
      <c r="A643" s="121" t="s">
        <v>815</v>
      </c>
      <c r="B643" s="39" t="s">
        <v>3040</v>
      </c>
    </row>
    <row r="644" spans="1:2" ht="15.75">
      <c r="A644" s="121" t="s">
        <v>816</v>
      </c>
      <c r="B644" s="39" t="s">
        <v>3046</v>
      </c>
    </row>
    <row r="645" spans="1:2" ht="15.75">
      <c r="A645" s="121" t="s">
        <v>815</v>
      </c>
      <c r="B645" s="39" t="s">
        <v>3051</v>
      </c>
    </row>
    <row r="646" spans="1:2" ht="15.75">
      <c r="A646" s="121" t="s">
        <v>815</v>
      </c>
      <c r="B646" s="39" t="s">
        <v>3068</v>
      </c>
    </row>
    <row r="647" spans="1:2" ht="15.75">
      <c r="A647" s="121" t="s">
        <v>814</v>
      </c>
      <c r="B647" s="39" t="s">
        <v>3072</v>
      </c>
    </row>
    <row r="648" spans="1:2" ht="15.75">
      <c r="A648" s="121" t="s">
        <v>815</v>
      </c>
      <c r="B648" s="39" t="s">
        <v>3088</v>
      </c>
    </row>
    <row r="649" spans="1:2" ht="15.75">
      <c r="A649" s="121" t="s">
        <v>816</v>
      </c>
      <c r="B649" s="39" t="s">
        <v>3093</v>
      </c>
    </row>
    <row r="650" spans="1:2" ht="15.75">
      <c r="A650" s="121" t="s">
        <v>815</v>
      </c>
      <c r="B650" s="39" t="s">
        <v>3114</v>
      </c>
    </row>
    <row r="651" spans="1:2" ht="15.75">
      <c r="A651" s="121" t="s">
        <v>814</v>
      </c>
      <c r="B651" s="39" t="s">
        <v>3116</v>
      </c>
    </row>
    <row r="652" spans="1:2" ht="15.75">
      <c r="A652" s="121" t="s">
        <v>815</v>
      </c>
      <c r="B652" s="39" t="s">
        <v>3166</v>
      </c>
    </row>
    <row r="653" spans="1:2" ht="15.75">
      <c r="A653" s="121" t="s">
        <v>816</v>
      </c>
      <c r="B653" s="39" t="s">
        <v>3206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2026</v>
      </c>
      <c r="B656" s="39"/>
    </row>
    <row r="657" spans="1:2" ht="15.75">
      <c r="A657" s="121" t="s">
        <v>816</v>
      </c>
      <c r="B657" s="39" t="s">
        <v>2911</v>
      </c>
    </row>
    <row r="658" spans="1:2" ht="15.75">
      <c r="A658" s="121" t="s">
        <v>815</v>
      </c>
      <c r="B658" s="39" t="s">
        <v>2921</v>
      </c>
    </row>
    <row r="659" spans="1:2" ht="15.75">
      <c r="A659" s="121" t="s">
        <v>815</v>
      </c>
      <c r="B659" s="39" t="s">
        <v>3019</v>
      </c>
    </row>
    <row r="660" spans="1:2" ht="15.75">
      <c r="A660" s="121" t="s">
        <v>815</v>
      </c>
      <c r="B660" s="39" t="s">
        <v>3021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2881</v>
      </c>
    </row>
    <row r="665" spans="1:2" s="39" customFormat="1" ht="15.75">
      <c r="A665" s="121" t="s">
        <v>814</v>
      </c>
      <c r="B665" s="39" t="s">
        <v>2886</v>
      </c>
    </row>
    <row r="666" spans="1:2" s="39" customFormat="1" ht="15.75">
      <c r="A666" s="121" t="s">
        <v>815</v>
      </c>
      <c r="B666" s="39" t="s">
        <v>2900</v>
      </c>
    </row>
    <row r="667" spans="1:2" s="39" customFormat="1" ht="15.75">
      <c r="A667" s="121" t="s">
        <v>814</v>
      </c>
      <c r="B667" s="39" t="s">
        <v>2904</v>
      </c>
    </row>
    <row r="668" spans="1:2" s="39" customFormat="1" ht="15.75">
      <c r="A668" s="121" t="s">
        <v>816</v>
      </c>
      <c r="B668" s="39" t="s">
        <v>2973</v>
      </c>
    </row>
    <row r="669" spans="1:2" s="39" customFormat="1" ht="15.75">
      <c r="A669" s="121" t="s">
        <v>816</v>
      </c>
      <c r="B669" s="39" t="s">
        <v>2999</v>
      </c>
    </row>
    <row r="670" spans="1:2" s="39" customFormat="1" ht="15.75">
      <c r="A670" s="121" t="s">
        <v>814</v>
      </c>
      <c r="B670" s="39" t="s">
        <v>3191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2896</v>
      </c>
    </row>
    <row r="675" spans="1:2" s="39" customFormat="1" ht="15.75">
      <c r="A675" s="121" t="s">
        <v>814</v>
      </c>
      <c r="B675" s="39" t="s">
        <v>2897</v>
      </c>
    </row>
    <row r="676" spans="1:2" s="39" customFormat="1" ht="15.75">
      <c r="A676" s="121" t="s">
        <v>814</v>
      </c>
      <c r="B676" s="39" t="s">
        <v>2911</v>
      </c>
    </row>
    <row r="677" spans="1:2" s="39" customFormat="1" ht="15.75">
      <c r="A677" s="121" t="s">
        <v>814</v>
      </c>
      <c r="B677" s="39" t="s">
        <v>2913</v>
      </c>
    </row>
    <row r="678" spans="1:2" s="39" customFormat="1" ht="15.75">
      <c r="A678" s="121" t="s">
        <v>814</v>
      </c>
      <c r="B678" s="39" t="s">
        <v>2939</v>
      </c>
    </row>
    <row r="679" spans="1:2" s="39" customFormat="1" ht="15.75">
      <c r="A679" s="121" t="s">
        <v>814</v>
      </c>
      <c r="B679" s="39" t="s">
        <v>2949</v>
      </c>
    </row>
    <row r="680" spans="1:2" s="39" customFormat="1" ht="15.75">
      <c r="A680" s="121" t="s">
        <v>814</v>
      </c>
      <c r="B680" s="39" t="s">
        <v>3005</v>
      </c>
    </row>
    <row r="681" spans="1:2" s="39" customFormat="1" ht="15.75">
      <c r="A681" s="121" t="s">
        <v>816</v>
      </c>
      <c r="B681" s="39" t="s">
        <v>3022</v>
      </c>
    </row>
    <row r="682" spans="1:2" s="39" customFormat="1" ht="15.75">
      <c r="A682" s="121" t="s">
        <v>814</v>
      </c>
      <c r="B682" s="39" t="s">
        <v>3031</v>
      </c>
    </row>
    <row r="683" spans="1:2" s="39" customFormat="1" ht="15.75">
      <c r="A683" s="121" t="s">
        <v>816</v>
      </c>
      <c r="B683" s="39" t="s">
        <v>3039</v>
      </c>
    </row>
    <row r="684" spans="1:2" s="39" customFormat="1" ht="15.75">
      <c r="A684" s="121" t="s">
        <v>814</v>
      </c>
      <c r="B684" s="39" t="s">
        <v>3042</v>
      </c>
    </row>
    <row r="685" spans="1:2" s="39" customFormat="1" ht="15.75">
      <c r="A685" s="121" t="s">
        <v>814</v>
      </c>
      <c r="B685" s="39" t="s">
        <v>3088</v>
      </c>
    </row>
    <row r="686" spans="1:2" s="39" customFormat="1" ht="15.75">
      <c r="A686" s="121" t="s">
        <v>814</v>
      </c>
      <c r="B686" s="39" t="s">
        <v>3137</v>
      </c>
    </row>
    <row r="687" spans="1:2" s="39" customFormat="1" ht="15.75">
      <c r="A687" s="121" t="s">
        <v>815</v>
      </c>
      <c r="B687" s="39" t="s">
        <v>3206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2872</v>
      </c>
    </row>
    <row r="692" spans="1:8" s="39" customFormat="1" ht="15.75">
      <c r="A692" s="121" t="s">
        <v>815</v>
      </c>
      <c r="B692" s="39" t="s">
        <v>2889</v>
      </c>
    </row>
    <row r="693" spans="1:8" s="39" customFormat="1" ht="15.75">
      <c r="A693" s="121" t="s">
        <v>816</v>
      </c>
      <c r="B693" s="39" t="s">
        <v>2897</v>
      </c>
    </row>
    <row r="694" spans="1:8" s="39" customFormat="1" ht="15.75">
      <c r="A694" s="121" t="s">
        <v>814</v>
      </c>
      <c r="B694" s="39" t="s">
        <v>2960</v>
      </c>
    </row>
    <row r="695" spans="1:8" s="39" customFormat="1" ht="15.75">
      <c r="A695" s="121" t="s">
        <v>814</v>
      </c>
      <c r="B695" s="39" t="s">
        <v>2993</v>
      </c>
    </row>
    <row r="696" spans="1:8" s="39" customFormat="1" ht="15.75">
      <c r="A696" s="121" t="s">
        <v>814</v>
      </c>
      <c r="B696" s="39" t="s">
        <v>3043</v>
      </c>
    </row>
    <row r="697" spans="1:8" s="39" customFormat="1" ht="15.75">
      <c r="A697" s="121" t="s">
        <v>815</v>
      </c>
      <c r="B697" s="39" t="s">
        <v>3130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2879</v>
      </c>
      <c r="H702" s="121"/>
    </row>
    <row r="703" spans="1:8" s="39" customFormat="1" ht="15.75">
      <c r="A703" s="121" t="s">
        <v>816</v>
      </c>
      <c r="B703" s="39" t="s">
        <v>2885</v>
      </c>
      <c r="H703" s="121"/>
    </row>
    <row r="704" spans="1:8" s="39" customFormat="1" ht="15.75">
      <c r="A704" s="121" t="s">
        <v>816</v>
      </c>
      <c r="B704" s="39" t="s">
        <v>2947</v>
      </c>
      <c r="H704" s="121"/>
    </row>
    <row r="705" spans="1:8" s="39" customFormat="1" ht="15.75">
      <c r="A705" s="121" t="s">
        <v>815</v>
      </c>
      <c r="B705" s="39" t="s">
        <v>2960</v>
      </c>
      <c r="H705" s="121"/>
    </row>
    <row r="706" spans="1:8" s="39" customFormat="1" ht="15.75">
      <c r="A706" s="121" t="s">
        <v>815</v>
      </c>
      <c r="B706" s="39" t="s">
        <v>2997</v>
      </c>
      <c r="H706" s="121"/>
    </row>
    <row r="707" spans="1:8" s="39" customFormat="1" ht="15.75">
      <c r="A707" s="121" t="s">
        <v>816</v>
      </c>
      <c r="B707" s="39" t="s">
        <v>3054</v>
      </c>
      <c r="H707" s="121"/>
    </row>
    <row r="708" spans="1:8" s="39" customFormat="1" ht="15.75">
      <c r="A708" s="121" t="s">
        <v>815</v>
      </c>
      <c r="B708" s="39" t="s">
        <v>3167</v>
      </c>
      <c r="H708" s="121"/>
    </row>
    <row r="709" spans="1:8" s="39" customFormat="1" ht="15.75">
      <c r="A709" s="121" t="s">
        <v>814</v>
      </c>
      <c r="B709" s="39" t="s">
        <v>3170</v>
      </c>
      <c r="H709" s="121"/>
    </row>
    <row r="710" spans="1:8" s="39" customFormat="1" ht="15.75">
      <c r="A710" s="121" t="s">
        <v>815</v>
      </c>
      <c r="B710" s="39" t="s">
        <v>3172</v>
      </c>
      <c r="H710" s="121"/>
    </row>
    <row r="711" spans="1:8" s="39" customFormat="1" ht="15.75">
      <c r="A711" s="121" t="s">
        <v>816</v>
      </c>
      <c r="B711" s="39" t="s">
        <v>3181</v>
      </c>
      <c r="H711" s="121"/>
    </row>
    <row r="712" spans="1:8" s="39" customFormat="1" ht="15.75">
      <c r="A712" s="121" t="s">
        <v>815</v>
      </c>
      <c r="B712" s="39" t="s">
        <v>3202</v>
      </c>
      <c r="H712" s="121"/>
    </row>
    <row r="713" spans="1:8" s="39" customFormat="1" ht="15.75">
      <c r="A713" s="121" t="s">
        <v>816</v>
      </c>
      <c r="B713" s="39" t="s">
        <v>3204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2878</v>
      </c>
    </row>
    <row r="718" spans="1:8" s="39" customFormat="1" ht="15.75">
      <c r="A718" s="121" t="s">
        <v>815</v>
      </c>
      <c r="B718" s="39" t="s">
        <v>2933</v>
      </c>
    </row>
    <row r="719" spans="1:8" s="39" customFormat="1" ht="15.75">
      <c r="A719" s="121" t="s">
        <v>814</v>
      </c>
      <c r="B719" s="39" t="s">
        <v>2936</v>
      </c>
    </row>
    <row r="720" spans="1:8" s="39" customFormat="1" ht="15.75">
      <c r="A720" s="121" t="s">
        <v>814</v>
      </c>
      <c r="B720" s="39" t="s">
        <v>2937</v>
      </c>
    </row>
    <row r="721" spans="1:2" s="39" customFormat="1" ht="15.75">
      <c r="A721" s="121" t="s">
        <v>815</v>
      </c>
      <c r="B721" s="39" t="s">
        <v>2942</v>
      </c>
    </row>
    <row r="722" spans="1:2" s="39" customFormat="1" ht="15.75">
      <c r="A722" s="121" t="s">
        <v>815</v>
      </c>
      <c r="B722" s="39" t="s">
        <v>2945</v>
      </c>
    </row>
    <row r="723" spans="1:2" s="39" customFormat="1" ht="15.75">
      <c r="A723" s="121" t="s">
        <v>814</v>
      </c>
      <c r="B723" s="39" t="s">
        <v>2994</v>
      </c>
    </row>
    <row r="724" spans="1:2" s="39" customFormat="1" ht="15.75">
      <c r="A724" s="121" t="s">
        <v>814</v>
      </c>
      <c r="B724" s="39" t="s">
        <v>2995</v>
      </c>
    </row>
    <row r="725" spans="1:2" s="39" customFormat="1" ht="15.75">
      <c r="A725" s="121" t="s">
        <v>816</v>
      </c>
      <c r="B725" s="39" t="s">
        <v>3071</v>
      </c>
    </row>
    <row r="726" spans="1:2" s="39" customFormat="1" ht="15.75">
      <c r="A726" s="121" t="s">
        <v>814</v>
      </c>
      <c r="B726" s="39" t="s">
        <v>3093</v>
      </c>
    </row>
    <row r="727" spans="1:2" s="39" customFormat="1" ht="15.75">
      <c r="A727" s="121" t="s">
        <v>814</v>
      </c>
      <c r="B727" s="39" t="s">
        <v>3120</v>
      </c>
    </row>
    <row r="728" spans="1:2" s="39" customFormat="1" ht="15.75">
      <c r="A728" s="121" t="s">
        <v>814</v>
      </c>
      <c r="B728" s="39" t="s">
        <v>3129</v>
      </c>
    </row>
    <row r="729" spans="1:2" s="39" customFormat="1" ht="15.75">
      <c r="A729" s="121" t="s">
        <v>815</v>
      </c>
      <c r="B729" s="39" t="s">
        <v>3180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2884</v>
      </c>
    </row>
    <row r="734" spans="1:2" s="39" customFormat="1" ht="15.75">
      <c r="A734" s="121" t="s">
        <v>814</v>
      </c>
      <c r="B734" s="39" t="s">
        <v>2945</v>
      </c>
    </row>
    <row r="735" spans="1:2" s="39" customFormat="1" ht="15.75">
      <c r="A735" s="121" t="s">
        <v>814</v>
      </c>
      <c r="B735" s="39" t="s">
        <v>3093</v>
      </c>
    </row>
    <row r="736" spans="1:2" s="39" customFormat="1" ht="15.75">
      <c r="A736" s="121" t="s">
        <v>814</v>
      </c>
      <c r="B736" s="39" t="s">
        <v>3194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2918</v>
      </c>
    </row>
    <row r="741" spans="1:2" s="39" customFormat="1" ht="15.75">
      <c r="A741" s="121" t="s">
        <v>815</v>
      </c>
      <c r="B741" s="39" t="s">
        <v>2950</v>
      </c>
    </row>
    <row r="742" spans="1:2" s="39" customFormat="1" ht="15.75">
      <c r="A742" s="121" t="s">
        <v>815</v>
      </c>
      <c r="B742" s="39" t="s">
        <v>3017</v>
      </c>
    </row>
    <row r="743" spans="1:2" s="39" customFormat="1" ht="15.75">
      <c r="A743" s="121" t="s">
        <v>816</v>
      </c>
      <c r="B743" s="39" t="s">
        <v>3053</v>
      </c>
    </row>
    <row r="744" spans="1:2" s="39" customFormat="1" ht="15.75">
      <c r="A744" s="121" t="s">
        <v>816</v>
      </c>
      <c r="B744" s="39" t="s">
        <v>3060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2916</v>
      </c>
    </row>
    <row r="749" spans="1:2" s="39" customFormat="1" ht="15.75">
      <c r="A749" s="121" t="s">
        <v>815</v>
      </c>
      <c r="B749" s="39" t="s">
        <v>2925</v>
      </c>
    </row>
    <row r="750" spans="1:2" s="39" customFormat="1" ht="15.75">
      <c r="A750" s="121" t="s">
        <v>816</v>
      </c>
      <c r="B750" s="39" t="s">
        <v>2942</v>
      </c>
    </row>
    <row r="751" spans="1:2" s="39" customFormat="1" ht="15.75">
      <c r="A751" s="121" t="s">
        <v>816</v>
      </c>
      <c r="B751" s="39" t="s">
        <v>2948</v>
      </c>
    </row>
    <row r="752" spans="1:2" s="39" customFormat="1" ht="15.75">
      <c r="A752" s="121" t="s">
        <v>814</v>
      </c>
      <c r="B752" s="39" t="s">
        <v>2982</v>
      </c>
    </row>
    <row r="753" spans="1:2" s="39" customFormat="1" ht="15.75">
      <c r="A753" s="121" t="s">
        <v>815</v>
      </c>
      <c r="B753" s="39" t="s">
        <v>3010</v>
      </c>
    </row>
    <row r="754" spans="1:2" s="39" customFormat="1" ht="15.75">
      <c r="A754" s="121" t="s">
        <v>815</v>
      </c>
      <c r="B754" s="39" t="s">
        <v>3035</v>
      </c>
    </row>
    <row r="755" spans="1:2" s="39" customFormat="1" ht="15.75">
      <c r="A755" s="121" t="s">
        <v>815</v>
      </c>
      <c r="B755" s="39" t="s">
        <v>3049</v>
      </c>
    </row>
    <row r="756" spans="1:2" s="39" customFormat="1" ht="15.75">
      <c r="A756" s="121" t="s">
        <v>814</v>
      </c>
      <c r="B756" s="39" t="s">
        <v>3118</v>
      </c>
    </row>
    <row r="757" spans="1:2" s="39" customFormat="1" ht="15.75">
      <c r="A757" s="121" t="s">
        <v>815</v>
      </c>
      <c r="B757" s="39" t="s">
        <v>3120</v>
      </c>
    </row>
    <row r="758" spans="1:2" s="39" customFormat="1" ht="15.75">
      <c r="A758" s="121" t="s">
        <v>814</v>
      </c>
      <c r="B758" s="39" t="s">
        <v>3123</v>
      </c>
    </row>
    <row r="759" spans="1:2" s="39" customFormat="1" ht="15.75">
      <c r="A759" s="121" t="s">
        <v>815</v>
      </c>
      <c r="B759" s="39" t="s">
        <v>3196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2924</v>
      </c>
    </row>
    <row r="764" spans="1:2" ht="15.75">
      <c r="A764" s="121" t="s">
        <v>814</v>
      </c>
      <c r="B764" s="39" t="s">
        <v>2941</v>
      </c>
    </row>
    <row r="765" spans="1:2" ht="15.75">
      <c r="A765" s="121" t="s">
        <v>815</v>
      </c>
      <c r="B765" s="39" t="s">
        <v>2944</v>
      </c>
    </row>
    <row r="766" spans="1:2" ht="15.75">
      <c r="A766" s="121" t="s">
        <v>814</v>
      </c>
      <c r="B766" s="39" t="s">
        <v>2969</v>
      </c>
    </row>
    <row r="767" spans="1:2" ht="15.75">
      <c r="A767" s="121" t="s">
        <v>815</v>
      </c>
      <c r="B767" s="39" t="s">
        <v>3106</v>
      </c>
    </row>
    <row r="768" spans="1:2" ht="15.75">
      <c r="A768" s="121" t="s">
        <v>816</v>
      </c>
      <c r="B768" s="39" t="s">
        <v>3173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2048</v>
      </c>
      <c r="B771" s="39"/>
    </row>
    <row r="772" spans="1:10" ht="15.75">
      <c r="A772" s="121" t="s">
        <v>816</v>
      </c>
      <c r="B772" s="39" t="s">
        <v>2874</v>
      </c>
    </row>
    <row r="773" spans="1:10" ht="15.75">
      <c r="A773" s="121" t="s">
        <v>816</v>
      </c>
      <c r="B773" s="39" t="s">
        <v>2875</v>
      </c>
    </row>
    <row r="774" spans="1:10" ht="15.75">
      <c r="A774" s="121" t="s">
        <v>815</v>
      </c>
      <c r="B774" s="39" t="s">
        <v>2888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2892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2900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2906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2943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2968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2989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3032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3041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3048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3049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3052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3060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3064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3070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2889</v>
      </c>
    </row>
    <row r="793" spans="1:10" ht="15.75">
      <c r="A793" s="121" t="s">
        <v>815</v>
      </c>
      <c r="B793" s="39" t="s">
        <v>3043</v>
      </c>
    </row>
    <row r="794" spans="1:10" ht="15.75">
      <c r="A794" s="121" t="s">
        <v>815</v>
      </c>
      <c r="B794" s="39" t="s">
        <v>3122</v>
      </c>
    </row>
    <row r="795" spans="1:10" ht="15.75">
      <c r="A795" s="121" t="s">
        <v>816</v>
      </c>
      <c r="B795" s="39" t="s">
        <v>3130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2975</v>
      </c>
    </row>
    <row r="800" spans="1:10" ht="15.75">
      <c r="A800" s="121" t="s">
        <v>815</v>
      </c>
      <c r="B800" s="39" t="s">
        <v>3006</v>
      </c>
    </row>
    <row r="801" spans="1:2" ht="15.75">
      <c r="A801" s="121" t="s">
        <v>815</v>
      </c>
      <c r="B801" s="39" t="s">
        <v>3071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2050</v>
      </c>
      <c r="B804" s="39"/>
    </row>
    <row r="805" spans="1:2" ht="15.75">
      <c r="A805" s="121" t="s">
        <v>816</v>
      </c>
      <c r="B805" s="39" t="s">
        <v>2910</v>
      </c>
    </row>
    <row r="806" spans="1:2" ht="15.75">
      <c r="A806" s="121" t="s">
        <v>814</v>
      </c>
      <c r="B806" s="39" t="s">
        <v>2933</v>
      </c>
    </row>
    <row r="807" spans="1:2" ht="15.75">
      <c r="A807" s="121" t="s">
        <v>816</v>
      </c>
      <c r="B807" s="39" t="s">
        <v>2935</v>
      </c>
    </row>
    <row r="808" spans="1:2" ht="15.75">
      <c r="A808" s="121" t="s">
        <v>815</v>
      </c>
      <c r="B808" s="39" t="s">
        <v>2959</v>
      </c>
    </row>
    <row r="809" spans="1:2" ht="15.75">
      <c r="A809" s="121" t="s">
        <v>814</v>
      </c>
      <c r="B809" s="39" t="s">
        <v>3032</v>
      </c>
    </row>
    <row r="810" spans="1:2" ht="15.75">
      <c r="A810" s="121" t="s">
        <v>816</v>
      </c>
      <c r="B810" s="39" t="s">
        <v>3034</v>
      </c>
    </row>
    <row r="811" spans="1:2" ht="15.75">
      <c r="A811" s="121" t="s">
        <v>814</v>
      </c>
      <c r="B811" s="39" t="s">
        <v>3193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2155</v>
      </c>
      <c r="B814" s="39"/>
    </row>
    <row r="815" spans="1:2" ht="15.75">
      <c r="A815" s="121" t="s">
        <v>816</v>
      </c>
      <c r="B815" s="39" t="s">
        <v>2881</v>
      </c>
    </row>
    <row r="816" spans="1:2" ht="15.75">
      <c r="A816" s="121" t="s">
        <v>815</v>
      </c>
      <c r="B816" s="39" t="s">
        <v>2916</v>
      </c>
    </row>
    <row r="817" spans="1:2" ht="15.75">
      <c r="A817" s="121" t="s">
        <v>816</v>
      </c>
      <c r="B817" s="39" t="s">
        <v>2953</v>
      </c>
    </row>
    <row r="818" spans="1:2" ht="15.75">
      <c r="A818" s="121" t="s">
        <v>814</v>
      </c>
      <c r="B818" s="39" t="s">
        <v>3087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2890</v>
      </c>
    </row>
    <row r="823" spans="1:2" ht="15.75">
      <c r="A823" s="121" t="s">
        <v>815</v>
      </c>
      <c r="B823" s="39" t="s">
        <v>2937</v>
      </c>
    </row>
    <row r="824" spans="1:2" ht="15.75">
      <c r="A824" s="121" t="s">
        <v>814</v>
      </c>
      <c r="B824" s="39" t="s">
        <v>2964</v>
      </c>
    </row>
    <row r="825" spans="1:2" ht="15.75">
      <c r="A825" s="121" t="s">
        <v>815</v>
      </c>
      <c r="B825" s="39" t="s">
        <v>3029</v>
      </c>
    </row>
    <row r="826" spans="1:2" ht="15.75">
      <c r="A826" s="121" t="s">
        <v>814</v>
      </c>
      <c r="B826" s="39" t="s">
        <v>3167</v>
      </c>
    </row>
    <row r="827" spans="1:2" ht="15.75">
      <c r="A827" s="121" t="s">
        <v>814</v>
      </c>
      <c r="B827" s="39" t="s">
        <v>3168</v>
      </c>
    </row>
    <row r="828" spans="1:2" ht="15.75">
      <c r="A828" s="121" t="s">
        <v>815</v>
      </c>
      <c r="B828" s="39" t="s">
        <v>3198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2027</v>
      </c>
      <c r="B831" s="39"/>
    </row>
    <row r="832" spans="1:2" ht="15.75">
      <c r="A832" s="121" t="s">
        <v>816</v>
      </c>
      <c r="B832" s="39" t="s">
        <v>2891</v>
      </c>
    </row>
    <row r="833" spans="1:2" ht="15.75">
      <c r="A833" s="121" t="s">
        <v>815</v>
      </c>
      <c r="B833" s="39" t="s">
        <v>2901</v>
      </c>
    </row>
    <row r="834" spans="1:2" ht="15.75">
      <c r="A834" s="121" t="s">
        <v>814</v>
      </c>
      <c r="B834" s="39" t="s">
        <v>2931</v>
      </c>
    </row>
    <row r="835" spans="1:2" ht="15.75">
      <c r="A835" s="121" t="s">
        <v>815</v>
      </c>
      <c r="B835" s="39" t="s">
        <v>2941</v>
      </c>
    </row>
    <row r="836" spans="1:2" ht="15.75">
      <c r="A836" s="121" t="s">
        <v>815</v>
      </c>
      <c r="B836" s="39" t="s">
        <v>2947</v>
      </c>
    </row>
    <row r="837" spans="1:2" ht="15.75">
      <c r="A837" s="121" t="s">
        <v>815</v>
      </c>
      <c r="B837" s="39" t="s">
        <v>2972</v>
      </c>
    </row>
    <row r="838" spans="1:2" ht="15.75">
      <c r="A838" s="121" t="s">
        <v>814</v>
      </c>
      <c r="B838" s="39" t="s">
        <v>2976</v>
      </c>
    </row>
    <row r="839" spans="1:2" ht="15.75">
      <c r="A839" s="121" t="s">
        <v>814</v>
      </c>
      <c r="B839" s="39" t="s">
        <v>2977</v>
      </c>
    </row>
    <row r="840" spans="1:2" ht="15.75">
      <c r="A840" s="121" t="s">
        <v>816</v>
      </c>
      <c r="B840" s="39" t="s">
        <v>2982</v>
      </c>
    </row>
    <row r="841" spans="1:2" ht="15.75">
      <c r="A841" s="121"/>
      <c r="B841" s="39"/>
    </row>
    <row r="842" spans="1:2" ht="23.25">
      <c r="A842" s="120" t="s">
        <v>2000</v>
      </c>
      <c r="B842" s="39"/>
    </row>
    <row r="843" spans="1:2" ht="15.75">
      <c r="A843" s="121" t="s">
        <v>815</v>
      </c>
      <c r="B843" s="39" t="s">
        <v>2974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2879</v>
      </c>
    </row>
    <row r="848" spans="1:2" ht="15.75">
      <c r="A848" s="121" t="s">
        <v>816</v>
      </c>
      <c r="B848" s="39" t="s">
        <v>2894</v>
      </c>
    </row>
    <row r="849" spans="1:2" ht="15.75">
      <c r="A849" s="121" t="s">
        <v>816</v>
      </c>
      <c r="B849" s="39" t="s">
        <v>2923</v>
      </c>
    </row>
    <row r="850" spans="1:2" ht="15.75">
      <c r="A850" s="121" t="s">
        <v>814</v>
      </c>
      <c r="B850" s="39" t="s">
        <v>2944</v>
      </c>
    </row>
    <row r="851" spans="1:2" ht="15.75">
      <c r="A851" s="121" t="s">
        <v>816</v>
      </c>
      <c r="B851" s="39" t="s">
        <v>3009</v>
      </c>
    </row>
    <row r="852" spans="1:2" ht="15.75">
      <c r="A852" s="121" t="s">
        <v>814</v>
      </c>
      <c r="B852" s="39" t="s">
        <v>3026</v>
      </c>
    </row>
    <row r="853" spans="1:2" ht="15.75">
      <c r="A853" s="121" t="s">
        <v>814</v>
      </c>
      <c r="B853" s="39" t="s">
        <v>3028</v>
      </c>
    </row>
    <row r="854" spans="1:2" ht="15.75">
      <c r="A854" s="121" t="s">
        <v>815</v>
      </c>
      <c r="B854" s="39" t="s">
        <v>3036</v>
      </c>
    </row>
    <row r="855" spans="1:2" ht="15.75">
      <c r="A855" s="121" t="s">
        <v>814</v>
      </c>
      <c r="B855" s="39" t="s">
        <v>3059</v>
      </c>
    </row>
    <row r="856" spans="1:2" ht="15.75">
      <c r="A856" s="121" t="s">
        <v>816</v>
      </c>
      <c r="B856" s="39" t="s">
        <v>3169</v>
      </c>
    </row>
    <row r="857" spans="1:2" ht="15.75">
      <c r="A857" s="121" t="s">
        <v>815</v>
      </c>
      <c r="B857" s="39" t="s">
        <v>3201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2877</v>
      </c>
    </row>
    <row r="862" spans="1:2" ht="15.75">
      <c r="A862" s="121" t="s">
        <v>814</v>
      </c>
      <c r="B862" s="39" t="s">
        <v>2895</v>
      </c>
    </row>
    <row r="863" spans="1:2" ht="15.75">
      <c r="A863" s="121" t="s">
        <v>815</v>
      </c>
      <c r="B863" s="39" t="s">
        <v>2905</v>
      </c>
    </row>
    <row r="864" spans="1:2" ht="15.75">
      <c r="A864" s="121" t="s">
        <v>816</v>
      </c>
      <c r="B864" s="39" t="s">
        <v>2906</v>
      </c>
    </row>
    <row r="865" spans="1:2" ht="15.75">
      <c r="A865" s="121" t="s">
        <v>815</v>
      </c>
      <c r="B865" s="39" t="s">
        <v>2923</v>
      </c>
    </row>
    <row r="866" spans="1:2" ht="15.75">
      <c r="A866" s="121" t="s">
        <v>816</v>
      </c>
      <c r="B866" s="39" t="s">
        <v>2955</v>
      </c>
    </row>
    <row r="867" spans="1:2" ht="15.75">
      <c r="A867" s="121" t="s">
        <v>814</v>
      </c>
      <c r="B867" s="39" t="s">
        <v>2965</v>
      </c>
    </row>
    <row r="868" spans="1:2" ht="15.75">
      <c r="A868" s="121" t="s">
        <v>814</v>
      </c>
      <c r="B868" s="39" t="s">
        <v>2988</v>
      </c>
    </row>
    <row r="869" spans="1:2" ht="15.75">
      <c r="A869" s="121" t="s">
        <v>814</v>
      </c>
      <c r="B869" s="39" t="s">
        <v>2991</v>
      </c>
    </row>
    <row r="870" spans="1:2" ht="15.75">
      <c r="A870" s="121" t="s">
        <v>816</v>
      </c>
      <c r="B870" s="39" t="s">
        <v>2992</v>
      </c>
    </row>
    <row r="871" spans="1:2" ht="15.75">
      <c r="A871" s="121" t="s">
        <v>814</v>
      </c>
      <c r="B871" s="39" t="s">
        <v>3001</v>
      </c>
    </row>
    <row r="872" spans="1:2" ht="15.75">
      <c r="A872" s="121" t="s">
        <v>814</v>
      </c>
      <c r="B872" s="39" t="s">
        <v>3003</v>
      </c>
    </row>
    <row r="873" spans="1:2" ht="15.75">
      <c r="A873" s="121" t="s">
        <v>814</v>
      </c>
      <c r="B873" s="39" t="s">
        <v>3016</v>
      </c>
    </row>
    <row r="874" spans="1:2" ht="15.75">
      <c r="A874" s="121" t="s">
        <v>814</v>
      </c>
      <c r="B874" s="39" t="s">
        <v>3020</v>
      </c>
    </row>
    <row r="875" spans="1:2" ht="15.75">
      <c r="A875" s="121" t="s">
        <v>815</v>
      </c>
      <c r="B875" s="39" t="s">
        <v>3046</v>
      </c>
    </row>
    <row r="876" spans="1:2" ht="15.75">
      <c r="A876" s="121" t="s">
        <v>815</v>
      </c>
      <c r="B876" s="39" t="s">
        <v>3051</v>
      </c>
    </row>
    <row r="877" spans="1:2" ht="15.75">
      <c r="A877" s="121" t="s">
        <v>816</v>
      </c>
      <c r="B877" s="39" t="s">
        <v>3056</v>
      </c>
    </row>
    <row r="878" spans="1:2" ht="15.75">
      <c r="A878" s="121" t="s">
        <v>815</v>
      </c>
      <c r="B878" s="39" t="s">
        <v>3062</v>
      </c>
    </row>
    <row r="879" spans="1:2" ht="15.75">
      <c r="A879" s="121" t="s">
        <v>814</v>
      </c>
      <c r="B879" s="39" t="s">
        <v>3065</v>
      </c>
    </row>
    <row r="880" spans="1:2" ht="15.75">
      <c r="A880" s="121" t="s">
        <v>815</v>
      </c>
      <c r="B880" s="39" t="s">
        <v>3066</v>
      </c>
    </row>
    <row r="881" spans="1:2" ht="15.75">
      <c r="A881" s="121" t="s">
        <v>815</v>
      </c>
      <c r="B881" s="39" t="s">
        <v>3073</v>
      </c>
    </row>
    <row r="882" spans="1:2" ht="15.75">
      <c r="A882" s="121" t="s">
        <v>814</v>
      </c>
      <c r="B882" s="39" t="s">
        <v>3192</v>
      </c>
    </row>
    <row r="883" spans="1:2" ht="15.75">
      <c r="A883" s="121" t="s">
        <v>814</v>
      </c>
      <c r="B883" s="39" t="s">
        <v>3207</v>
      </c>
    </row>
    <row r="884" spans="1:2" ht="15.75">
      <c r="A884" s="121" t="s">
        <v>816</v>
      </c>
      <c r="B884" s="39" t="s">
        <v>3208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2893</v>
      </c>
    </row>
    <row r="889" spans="1:2" ht="15.75">
      <c r="A889" s="121" t="s">
        <v>814</v>
      </c>
      <c r="B889" s="39" t="s">
        <v>2924</v>
      </c>
    </row>
    <row r="890" spans="1:2" ht="15.75">
      <c r="A890" s="121" t="s">
        <v>816</v>
      </c>
      <c r="B890" s="39" t="s">
        <v>2929</v>
      </c>
    </row>
    <row r="891" spans="1:2" ht="15.75">
      <c r="A891" s="121" t="s">
        <v>816</v>
      </c>
      <c r="B891" s="39" t="s">
        <v>2958</v>
      </c>
    </row>
    <row r="892" spans="1:2" ht="15.75">
      <c r="A892" s="121" t="s">
        <v>814</v>
      </c>
      <c r="B892" s="39" t="s">
        <v>2972</v>
      </c>
    </row>
    <row r="893" spans="1:2" ht="15.75">
      <c r="A893" s="121" t="s">
        <v>815</v>
      </c>
      <c r="B893" s="39" t="s">
        <v>2984</v>
      </c>
    </row>
    <row r="894" spans="1:2" ht="15.75">
      <c r="A894" s="121" t="s">
        <v>815</v>
      </c>
      <c r="B894" s="39" t="s">
        <v>2987</v>
      </c>
    </row>
    <row r="895" spans="1:2" ht="15.75">
      <c r="A895" s="121" t="s">
        <v>815</v>
      </c>
      <c r="B895" s="39" t="s">
        <v>3005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2952</v>
      </c>
    </row>
    <row r="900" spans="1:8" ht="15.75">
      <c r="A900" s="121" t="s">
        <v>816</v>
      </c>
      <c r="B900" s="39" t="s">
        <v>2984</v>
      </c>
    </row>
    <row r="901" spans="1:8" ht="15.75">
      <c r="A901" s="121" t="s">
        <v>816</v>
      </c>
      <c r="B901" s="39" t="s">
        <v>3044</v>
      </c>
    </row>
    <row r="902" spans="1:8" ht="15.75">
      <c r="A902" s="121" t="s">
        <v>815</v>
      </c>
      <c r="B902" s="39" t="s">
        <v>3092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2878</v>
      </c>
    </row>
    <row r="907" spans="1:8" ht="15.75">
      <c r="A907" s="121" t="s">
        <v>814</v>
      </c>
      <c r="B907" s="39" t="s">
        <v>2903</v>
      </c>
    </row>
    <row r="908" spans="1:8" ht="15.75">
      <c r="A908" s="121" t="s">
        <v>815</v>
      </c>
      <c r="B908" s="39" t="s">
        <v>2921</v>
      </c>
      <c r="G908" s="121"/>
      <c r="H908" s="39"/>
    </row>
    <row r="909" spans="1:8" ht="15.75">
      <c r="A909" s="121" t="s">
        <v>816</v>
      </c>
      <c r="B909" s="39" t="s">
        <v>2949</v>
      </c>
    </row>
    <row r="910" spans="1:8" ht="15.75">
      <c r="A910" s="121" t="s">
        <v>815</v>
      </c>
      <c r="B910" s="39" t="s">
        <v>3025</v>
      </c>
    </row>
    <row r="911" spans="1:8" ht="15.75">
      <c r="A911" s="121" t="s">
        <v>815</v>
      </c>
      <c r="B911" s="39" t="s">
        <v>3076</v>
      </c>
    </row>
    <row r="912" spans="1:8" ht="15.75">
      <c r="A912" s="121" t="s">
        <v>814</v>
      </c>
      <c r="B912" s="39" t="s">
        <v>3165</v>
      </c>
    </row>
    <row r="913" spans="1:2" ht="15.75">
      <c r="A913" s="121" t="s">
        <v>816</v>
      </c>
      <c r="B913" s="39" t="s">
        <v>3166</v>
      </c>
    </row>
    <row r="914" spans="1:2" ht="15.75">
      <c r="A914" s="121" t="s">
        <v>814</v>
      </c>
      <c r="B914" s="39" t="s">
        <v>3199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2902</v>
      </c>
    </row>
    <row r="919" spans="1:2" ht="15.75">
      <c r="A919" s="121" t="s">
        <v>815</v>
      </c>
      <c r="B919" s="39" t="s">
        <v>2964</v>
      </c>
    </row>
    <row r="920" spans="1:2" ht="15.75">
      <c r="A920" s="121" t="s">
        <v>816</v>
      </c>
      <c r="B920" s="39" t="s">
        <v>2977</v>
      </c>
    </row>
    <row r="921" spans="1:2" ht="15.75">
      <c r="A921" s="121" t="s">
        <v>816</v>
      </c>
      <c r="B921" s="39" t="s">
        <v>2979</v>
      </c>
    </row>
    <row r="922" spans="1:2" ht="15.75">
      <c r="A922" s="121" t="s">
        <v>815</v>
      </c>
      <c r="B922" s="39" t="s">
        <v>2983</v>
      </c>
    </row>
    <row r="923" spans="1:2" ht="15.75">
      <c r="A923" s="121" t="s">
        <v>816</v>
      </c>
      <c r="B923" s="39" t="s">
        <v>3038</v>
      </c>
    </row>
    <row r="924" spans="1:2" ht="15.75">
      <c r="A924" s="121" t="s">
        <v>816</v>
      </c>
      <c r="B924" s="39" t="s">
        <v>3047</v>
      </c>
    </row>
    <row r="925" spans="1:2" ht="15.75">
      <c r="A925" s="121" t="s">
        <v>814</v>
      </c>
      <c r="B925" s="39" t="s">
        <v>3064</v>
      </c>
    </row>
    <row r="926" spans="1:2" ht="15.75">
      <c r="A926" s="121" t="s">
        <v>814</v>
      </c>
      <c r="B926" s="39" t="s">
        <v>3171</v>
      </c>
    </row>
    <row r="927" spans="1:2" ht="15.75">
      <c r="A927" s="121" t="s">
        <v>815</v>
      </c>
      <c r="B927" s="39" t="s">
        <v>3178</v>
      </c>
    </row>
    <row r="928" spans="1:2" ht="15.75">
      <c r="A928" s="121" t="s">
        <v>816</v>
      </c>
      <c r="B928" s="39" t="s">
        <v>3183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2928</v>
      </c>
    </row>
    <row r="933" spans="1:2" ht="15.75">
      <c r="A933" s="121" t="s">
        <v>815</v>
      </c>
      <c r="B933" s="39" t="s">
        <v>2985</v>
      </c>
    </row>
    <row r="934" spans="1:2" ht="15.75">
      <c r="A934" s="121" t="s">
        <v>816</v>
      </c>
      <c r="B934" s="39" t="s">
        <v>2989</v>
      </c>
    </row>
    <row r="935" spans="1:2" ht="15.75">
      <c r="A935" s="121" t="s">
        <v>815</v>
      </c>
      <c r="B935" s="39" t="s">
        <v>3013</v>
      </c>
    </row>
    <row r="936" spans="1:2" ht="15.75">
      <c r="A936" s="121" t="s">
        <v>816</v>
      </c>
      <c r="B936" s="39" t="s">
        <v>3015</v>
      </c>
    </row>
    <row r="937" spans="1:2" ht="15.75">
      <c r="A937" s="121" t="s">
        <v>815</v>
      </c>
      <c r="B937" s="39" t="s">
        <v>3023</v>
      </c>
    </row>
    <row r="938" spans="1:2" ht="15.75">
      <c r="A938" s="121" t="s">
        <v>816</v>
      </c>
      <c r="B938" s="39" t="s">
        <v>3024</v>
      </c>
    </row>
    <row r="939" spans="1:2" ht="15.75">
      <c r="A939" s="121" t="s">
        <v>814</v>
      </c>
      <c r="B939" s="39" t="s">
        <v>3175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2883</v>
      </c>
    </row>
    <row r="944" spans="1:2" s="39" customFormat="1" ht="15.75">
      <c r="A944" s="121" t="s">
        <v>815</v>
      </c>
      <c r="B944" s="39" t="s">
        <v>2904</v>
      </c>
    </row>
    <row r="945" spans="1:2" s="39" customFormat="1" ht="15.75">
      <c r="A945" s="121" t="s">
        <v>816</v>
      </c>
      <c r="B945" s="39" t="s">
        <v>2907</v>
      </c>
    </row>
    <row r="946" spans="1:2" s="39" customFormat="1" ht="15.75">
      <c r="A946" s="121" t="s">
        <v>814</v>
      </c>
      <c r="B946" s="39" t="s">
        <v>2915</v>
      </c>
    </row>
    <row r="947" spans="1:2" s="39" customFormat="1" ht="15.75">
      <c r="A947" s="121" t="s">
        <v>814</v>
      </c>
      <c r="B947" s="39" t="s">
        <v>2956</v>
      </c>
    </row>
    <row r="948" spans="1:2" s="39" customFormat="1" ht="15.75">
      <c r="A948" s="121" t="s">
        <v>816</v>
      </c>
      <c r="B948" s="39" t="s">
        <v>3003</v>
      </c>
    </row>
    <row r="949" spans="1:2" s="39" customFormat="1" ht="15.75">
      <c r="A949" s="121" t="s">
        <v>814</v>
      </c>
      <c r="B949" s="39" t="s">
        <v>3062</v>
      </c>
    </row>
    <row r="950" spans="1:2" s="39" customFormat="1" ht="15.75">
      <c r="A950" s="121" t="s">
        <v>816</v>
      </c>
      <c r="B950" s="39" t="s">
        <v>3065</v>
      </c>
    </row>
    <row r="951" spans="1:2" s="39" customFormat="1" ht="15.75">
      <c r="A951" s="121" t="s">
        <v>815</v>
      </c>
      <c r="B951" s="39" t="s">
        <v>3072</v>
      </c>
    </row>
    <row r="952" spans="1:2" s="39" customFormat="1" ht="15.75">
      <c r="A952" s="121" t="s">
        <v>816</v>
      </c>
      <c r="B952" s="39" t="s">
        <v>3076</v>
      </c>
    </row>
    <row r="953" spans="1:2" s="39" customFormat="1" ht="15.75">
      <c r="A953" s="121" t="s">
        <v>815</v>
      </c>
      <c r="B953" s="39" t="s">
        <v>3165</v>
      </c>
    </row>
    <row r="954" spans="1:2" s="39" customFormat="1" ht="15.75">
      <c r="A954" s="121" t="s">
        <v>814</v>
      </c>
      <c r="B954" s="39" t="s">
        <v>3166</v>
      </c>
    </row>
    <row r="955" spans="1:2" s="39" customFormat="1" ht="15.75">
      <c r="A955" s="121" t="s">
        <v>815</v>
      </c>
      <c r="B955" s="39" t="s">
        <v>3174</v>
      </c>
    </row>
    <row r="956" spans="1:2" s="39" customFormat="1" ht="15.75">
      <c r="A956" s="121" t="s">
        <v>814</v>
      </c>
      <c r="B956" s="39" t="s">
        <v>3176</v>
      </c>
    </row>
    <row r="957" spans="1:2" s="39" customFormat="1" ht="15.75">
      <c r="A957" s="121" t="s">
        <v>815</v>
      </c>
      <c r="B957" s="39" t="s">
        <v>3184</v>
      </c>
    </row>
    <row r="958" spans="1:2" s="39" customFormat="1" ht="15.75">
      <c r="A958" s="121" t="s">
        <v>815</v>
      </c>
      <c r="B958" s="39" t="s">
        <v>3192</v>
      </c>
    </row>
    <row r="959" spans="1:2" s="39" customFormat="1" ht="15.75">
      <c r="A959" s="121" t="s">
        <v>814</v>
      </c>
      <c r="B959" s="39" t="s">
        <v>3195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2932</v>
      </c>
    </row>
    <row r="964" spans="1:2" ht="15.75">
      <c r="A964" s="121" t="s">
        <v>814</v>
      </c>
      <c r="B964" s="39" t="s">
        <v>2978</v>
      </c>
    </row>
    <row r="965" spans="1:2" ht="15.75">
      <c r="A965" s="121" t="s">
        <v>815</v>
      </c>
      <c r="B965" s="39" t="s">
        <v>2986</v>
      </c>
    </row>
    <row r="966" spans="1:2" ht="15.75">
      <c r="A966" s="121" t="s">
        <v>816</v>
      </c>
      <c r="B966" s="39" t="s">
        <v>3027</v>
      </c>
    </row>
    <row r="967" spans="1:2" ht="15.75">
      <c r="A967" s="121" t="s">
        <v>815</v>
      </c>
      <c r="B967" s="39" t="s">
        <v>3070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2028</v>
      </c>
      <c r="B970" s="39"/>
    </row>
    <row r="971" spans="1:2" ht="15.75">
      <c r="A971" s="121" t="s">
        <v>814</v>
      </c>
      <c r="B971" s="39" t="s">
        <v>2896</v>
      </c>
    </row>
    <row r="972" spans="1:2" ht="15.75">
      <c r="A972" s="121" t="s">
        <v>816</v>
      </c>
      <c r="B972" s="39" t="s">
        <v>2922</v>
      </c>
    </row>
    <row r="973" spans="1:2" ht="15.75">
      <c r="A973" s="121" t="s">
        <v>816</v>
      </c>
      <c r="B973" s="39" t="s">
        <v>3196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2888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2908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2946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3044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2881</v>
      </c>
    </row>
    <row r="985" spans="1:6" s="39" customFormat="1" ht="15.75">
      <c r="A985" s="121" t="s">
        <v>814</v>
      </c>
      <c r="B985" s="39" t="s">
        <v>2888</v>
      </c>
    </row>
    <row r="986" spans="1:6" s="39" customFormat="1" ht="15.75">
      <c r="A986" s="121" t="s">
        <v>816</v>
      </c>
      <c r="B986" s="39" t="s">
        <v>2905</v>
      </c>
    </row>
    <row r="987" spans="1:6" s="39" customFormat="1" ht="15.75">
      <c r="A987" s="121" t="s">
        <v>815</v>
      </c>
      <c r="B987" s="39" t="s">
        <v>2907</v>
      </c>
    </row>
    <row r="988" spans="1:6" s="39" customFormat="1" ht="15.75">
      <c r="A988" s="121" t="s">
        <v>816</v>
      </c>
      <c r="B988" s="39" t="s">
        <v>2909</v>
      </c>
    </row>
    <row r="989" spans="1:6" s="39" customFormat="1" ht="15.75">
      <c r="A989" s="121" t="s">
        <v>816</v>
      </c>
      <c r="B989" s="39" t="s">
        <v>2993</v>
      </c>
    </row>
    <row r="990" spans="1:6" s="39" customFormat="1" ht="15.75">
      <c r="A990" s="121" t="s">
        <v>816</v>
      </c>
      <c r="B990" s="39" t="s">
        <v>3094</v>
      </c>
    </row>
    <row r="991" spans="1:6" s="39" customFormat="1" ht="15.75">
      <c r="A991" s="121" t="s">
        <v>816</v>
      </c>
      <c r="B991" s="39" t="s">
        <v>3120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2880</v>
      </c>
    </row>
    <row r="996" spans="1:2" s="39" customFormat="1" ht="15.75">
      <c r="A996" s="121" t="s">
        <v>816</v>
      </c>
      <c r="B996" s="39" t="s">
        <v>2960</v>
      </c>
    </row>
    <row r="997" spans="1:2" s="39" customFormat="1" ht="15.75">
      <c r="A997" s="121" t="s">
        <v>816</v>
      </c>
      <c r="B997" s="39" t="s">
        <v>2961</v>
      </c>
    </row>
    <row r="998" spans="1:2" s="39" customFormat="1" ht="15.75">
      <c r="A998" s="121" t="s">
        <v>814</v>
      </c>
      <c r="B998" s="39" t="s">
        <v>3030</v>
      </c>
    </row>
    <row r="999" spans="1:2" s="39" customFormat="1" ht="15.75">
      <c r="A999" s="121" t="s">
        <v>815</v>
      </c>
      <c r="B999" s="39" t="s">
        <v>3042</v>
      </c>
    </row>
    <row r="1000" spans="1:2" s="39" customFormat="1" ht="15.75">
      <c r="A1000" s="121" t="s">
        <v>815</v>
      </c>
      <c r="B1000" s="39" t="s">
        <v>3057</v>
      </c>
    </row>
    <row r="1001" spans="1:2" s="39" customFormat="1" ht="15.75">
      <c r="A1001" s="121" t="s">
        <v>815</v>
      </c>
      <c r="B1001" s="39" t="s">
        <v>3067</v>
      </c>
    </row>
    <row r="1002" spans="1:2" s="39" customFormat="1" ht="15.75">
      <c r="A1002" s="121" t="s">
        <v>814</v>
      </c>
      <c r="B1002" s="39" t="s">
        <v>3204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2877</v>
      </c>
    </row>
    <row r="1007" spans="1:2" s="39" customFormat="1" ht="15.75">
      <c r="A1007" s="121" t="s">
        <v>815</v>
      </c>
      <c r="B1007" s="39" t="s">
        <v>2894</v>
      </c>
    </row>
    <row r="1008" spans="1:2" s="39" customFormat="1" ht="15.75">
      <c r="A1008" s="121" t="s">
        <v>816</v>
      </c>
      <c r="B1008" s="39" t="s">
        <v>2937</v>
      </c>
    </row>
    <row r="1009" spans="1:2" s="39" customFormat="1" ht="15.75">
      <c r="A1009" s="121" t="s">
        <v>816</v>
      </c>
      <c r="B1009" s="39" t="s">
        <v>2945</v>
      </c>
    </row>
    <row r="1010" spans="1:2" s="39" customFormat="1" ht="15.75">
      <c r="A1010" s="121" t="s">
        <v>814</v>
      </c>
      <c r="B1010" s="39" t="s">
        <v>2961</v>
      </c>
    </row>
    <row r="1011" spans="1:2" s="39" customFormat="1" ht="15.75">
      <c r="A1011" s="121" t="s">
        <v>814</v>
      </c>
      <c r="B1011" s="39" t="s">
        <v>2962</v>
      </c>
    </row>
    <row r="1012" spans="1:2" s="39" customFormat="1" ht="15.75">
      <c r="A1012" s="121" t="s">
        <v>816</v>
      </c>
      <c r="B1012" s="39" t="s">
        <v>2963</v>
      </c>
    </row>
    <row r="1013" spans="1:2" s="39" customFormat="1" ht="15.75">
      <c r="A1013" s="121" t="s">
        <v>815</v>
      </c>
      <c r="B1013" s="39" t="s">
        <v>2966</v>
      </c>
    </row>
    <row r="1014" spans="1:2" s="39" customFormat="1" ht="15.75">
      <c r="A1014" s="121" t="s">
        <v>815</v>
      </c>
      <c r="B1014" s="39" t="s">
        <v>2968</v>
      </c>
    </row>
    <row r="1015" spans="1:2" s="39" customFormat="1" ht="15.75">
      <c r="A1015" s="121" t="s">
        <v>815</v>
      </c>
      <c r="B1015" s="39" t="s">
        <v>2970</v>
      </c>
    </row>
    <row r="1016" spans="1:2" s="39" customFormat="1" ht="15.75">
      <c r="A1016" s="121" t="s">
        <v>816</v>
      </c>
      <c r="B1016" s="39" t="s">
        <v>2985</v>
      </c>
    </row>
    <row r="1017" spans="1:2" s="39" customFormat="1" ht="15.75">
      <c r="A1017" s="121" t="s">
        <v>816</v>
      </c>
      <c r="B1017" s="39" t="s">
        <v>2989</v>
      </c>
    </row>
    <row r="1018" spans="1:2" s="39" customFormat="1" ht="15.75">
      <c r="A1018" s="121" t="s">
        <v>815</v>
      </c>
      <c r="B1018" s="39" t="s">
        <v>3000</v>
      </c>
    </row>
    <row r="1019" spans="1:2" s="39" customFormat="1" ht="15.75">
      <c r="A1019" s="121" t="s">
        <v>816</v>
      </c>
      <c r="B1019" s="39" t="s">
        <v>3010</v>
      </c>
    </row>
    <row r="1020" spans="1:2" s="39" customFormat="1" ht="15.75">
      <c r="A1020" s="121" t="s">
        <v>814</v>
      </c>
      <c r="B1020" s="39" t="s">
        <v>3013</v>
      </c>
    </row>
    <row r="1021" spans="1:2" s="39" customFormat="1" ht="15.75">
      <c r="A1021" s="121" t="s">
        <v>816</v>
      </c>
      <c r="B1021" s="39" t="s">
        <v>3023</v>
      </c>
    </row>
    <row r="1022" spans="1:2" s="39" customFormat="1" ht="15.75">
      <c r="A1022" s="121" t="s">
        <v>815</v>
      </c>
      <c r="B1022" s="39" t="s">
        <v>3024</v>
      </c>
    </row>
    <row r="1023" spans="1:2" s="39" customFormat="1" ht="15.75">
      <c r="A1023" s="121" t="s">
        <v>815</v>
      </c>
      <c r="B1023" s="39" t="s">
        <v>3030</v>
      </c>
    </row>
    <row r="1024" spans="1:2" s="39" customFormat="1" ht="15.75">
      <c r="A1024" s="121" t="s">
        <v>814</v>
      </c>
      <c r="B1024" s="39" t="s">
        <v>3037</v>
      </c>
    </row>
    <row r="1025" spans="1:2" s="39" customFormat="1" ht="15.75">
      <c r="A1025" s="121" t="s">
        <v>815</v>
      </c>
      <c r="B1025" s="39" t="s">
        <v>3171</v>
      </c>
    </row>
    <row r="1026" spans="1:2" s="39" customFormat="1" ht="15.75">
      <c r="A1026" s="121" t="s">
        <v>815</v>
      </c>
      <c r="B1026" s="39" t="s">
        <v>3175</v>
      </c>
    </row>
    <row r="1027" spans="1:2" s="39" customFormat="1" ht="15.75">
      <c r="A1027" s="121" t="s">
        <v>814</v>
      </c>
      <c r="B1027" s="39" t="s">
        <v>3197</v>
      </c>
    </row>
    <row r="1028" spans="1:2" s="39" customFormat="1" ht="15.75">
      <c r="A1028" s="121" t="s">
        <v>816</v>
      </c>
      <c r="B1028" s="39" t="s">
        <v>3199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2006</v>
      </c>
      <c r="B1031" s="39"/>
    </row>
    <row r="1032" spans="1:2" s="39" customFormat="1" ht="15.75">
      <c r="A1032" s="121" t="s">
        <v>814</v>
      </c>
      <c r="B1032" s="39" t="s">
        <v>2892</v>
      </c>
    </row>
    <row r="1033" spans="1:2" s="39" customFormat="1" ht="15.75">
      <c r="A1033" s="121" t="s">
        <v>816</v>
      </c>
      <c r="B1033" s="39" t="s">
        <v>2923</v>
      </c>
    </row>
    <row r="1034" spans="1:2" s="39" customFormat="1" ht="15.75">
      <c r="A1034" s="121" t="s">
        <v>815</v>
      </c>
      <c r="B1034" s="39" t="s">
        <v>2967</v>
      </c>
    </row>
    <row r="1035" spans="1:2" s="39" customFormat="1" ht="15.75">
      <c r="A1035" s="121" t="s">
        <v>814</v>
      </c>
      <c r="B1035" s="39" t="s">
        <v>2989</v>
      </c>
    </row>
    <row r="1036" spans="1:2" s="39" customFormat="1" ht="15.75">
      <c r="A1036" s="121" t="s">
        <v>816</v>
      </c>
      <c r="B1036" s="39" t="s">
        <v>3011</v>
      </c>
    </row>
    <row r="1037" spans="1:2" s="39" customFormat="1" ht="15.75">
      <c r="A1037" s="121" t="s">
        <v>816</v>
      </c>
      <c r="B1037" s="39" t="s">
        <v>3016</v>
      </c>
    </row>
    <row r="1038" spans="1:2" s="39" customFormat="1" ht="15.75">
      <c r="A1038" s="121" t="s">
        <v>816</v>
      </c>
      <c r="B1038" s="39" t="s">
        <v>3032</v>
      </c>
    </row>
    <row r="1039" spans="1:2" s="39" customFormat="1" ht="15.75">
      <c r="A1039" s="121" t="s">
        <v>815</v>
      </c>
      <c r="B1039" s="39" t="s">
        <v>3191</v>
      </c>
    </row>
    <row r="1040" spans="1:2" s="39" customFormat="1" ht="15.75">
      <c r="A1040" s="121" t="s">
        <v>816</v>
      </c>
      <c r="B1040" s="39" t="s">
        <v>3205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4"/>
  <sheetViews>
    <sheetView topLeftCell="A491" workbookViewId="0">
      <pane xSplit="1" topLeftCell="B1" activePane="topRight" state="frozen"/>
      <selection pane="topRight" activeCell="C502" sqref="C50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2537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2005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2005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3373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3381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2028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2536</v>
      </c>
      <c r="Q16" t="s">
        <v>3379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2005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2016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2005</v>
      </c>
      <c r="O22" t="s">
        <v>2027</v>
      </c>
      <c r="Q22" t="s">
        <v>3391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2024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2048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2006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2004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2530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2005</v>
      </c>
      <c r="Q40" t="s">
        <v>3368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3379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3377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3379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2028</v>
      </c>
      <c r="Q47" t="s">
        <v>3395</v>
      </c>
    </row>
    <row r="50" spans="1:17" ht="20.25">
      <c r="A50" s="123" t="s">
        <v>4959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3379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2005</v>
      </c>
      <c r="Q51" t="s">
        <v>2021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3377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2008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2001</v>
      </c>
      <c r="O57" t="s">
        <v>2008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2007</v>
      </c>
      <c r="O62" t="s">
        <v>2004</v>
      </c>
      <c r="Q62" t="s">
        <v>771</v>
      </c>
    </row>
    <row r="65" spans="1:17" ht="20.25">
      <c r="A65" s="123" t="s">
        <v>4960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3371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3379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2024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3377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2000</v>
      </c>
      <c r="O75" t="s">
        <v>2027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2008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3377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2005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3370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2005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2051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2005</v>
      </c>
      <c r="Q90" t="s">
        <v>2024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3381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2006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2023</v>
      </c>
      <c r="Q110" t="s">
        <v>3369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3368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2005</v>
      </c>
      <c r="O121" t="s">
        <v>783</v>
      </c>
      <c r="Q121" t="s">
        <v>2021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t="s">
        <v>9</v>
      </c>
    </row>
    <row r="123" spans="1:17">
      <c r="G123" t="s">
        <v>1110</v>
      </c>
      <c r="K123" s="231"/>
    </row>
    <row r="124" spans="1:17">
      <c r="O124" t="s">
        <v>753</v>
      </c>
      <c r="Q124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t="s">
        <v>2004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t="s">
        <v>2016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t="s">
        <v>2022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t="s">
        <v>1643</v>
      </c>
    </row>
    <row r="132" spans="2:17">
      <c r="K132" s="23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2001</v>
      </c>
      <c r="O133" t="s">
        <v>733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t="s">
        <v>2024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t="s">
        <v>733</v>
      </c>
    </row>
    <row r="136" spans="2:17">
      <c r="K136" s="23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t="s">
        <v>2016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2000</v>
      </c>
      <c r="O139" t="s">
        <v>21</v>
      </c>
      <c r="Q139" t="s">
        <v>1655</v>
      </c>
    </row>
    <row r="140" spans="2:17">
      <c r="K140" s="23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t="s">
        <v>3371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2006</v>
      </c>
      <c r="O143" t="s">
        <v>771</v>
      </c>
      <c r="Q143" t="s">
        <v>1</v>
      </c>
    </row>
    <row r="144" spans="2:17">
      <c r="K144" s="23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2006</v>
      </c>
      <c r="Q146" t="s">
        <v>5681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t="s">
        <v>5524</v>
      </c>
    </row>
    <row r="148" spans="2:17">
      <c r="K148" s="23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2048</v>
      </c>
      <c r="Q149" t="s">
        <v>2001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t="s">
        <v>728</v>
      </c>
    </row>
    <row r="152" spans="2:17">
      <c r="K152" s="23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2006</v>
      </c>
      <c r="O153" t="s">
        <v>779</v>
      </c>
      <c r="Q153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2004</v>
      </c>
      <c r="O154" t="s">
        <v>1661</v>
      </c>
      <c r="Q154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2016</v>
      </c>
      <c r="Q155" t="s">
        <v>779</v>
      </c>
    </row>
    <row r="156" spans="2:17">
      <c r="K156" s="23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t="s">
        <v>3371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2004</v>
      </c>
      <c r="O159" t="s">
        <v>21</v>
      </c>
      <c r="Q159" t="s">
        <v>3368</v>
      </c>
    </row>
    <row r="160" spans="2:17">
      <c r="K160" s="23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t="s">
        <v>3371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2008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2006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t="s">
        <v>2051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2027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t="s">
        <v>5523</v>
      </c>
      <c r="U167" s="527"/>
      <c r="V167" s="428"/>
      <c r="W167" s="528"/>
    </row>
    <row r="168" spans="2:23" ht="15">
      <c r="K168" s="231"/>
      <c r="Q168" t="s">
        <v>5520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2006</v>
      </c>
      <c r="S170" s="429"/>
      <c r="U170" s="527"/>
      <c r="V170" s="428"/>
      <c r="W170" s="528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t="s">
        <v>2024</v>
      </c>
    </row>
    <row r="173" spans="2:23">
      <c r="K173" s="23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t="s">
        <v>3379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2000</v>
      </c>
      <c r="Q175" t="s">
        <v>3376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t="s">
        <v>788</v>
      </c>
    </row>
    <row r="177" spans="2:17">
      <c r="K177" s="23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2002</v>
      </c>
      <c r="O178" t="s">
        <v>2008</v>
      </c>
      <c r="Q178" t="s">
        <v>5521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t="s">
        <v>5522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t="s">
        <v>3372</v>
      </c>
    </row>
    <row r="181" spans="2:17">
      <c r="K181" s="23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2006</v>
      </c>
      <c r="O182" t="s">
        <v>2027</v>
      </c>
      <c r="Q1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t="s">
        <v>1644</v>
      </c>
    </row>
    <row r="185" spans="2:17">
      <c r="K185" s="23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2027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t="s">
        <v>3371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2531</v>
      </c>
      <c r="O188" t="s">
        <v>37</v>
      </c>
      <c r="Q188" t="s">
        <v>3364</v>
      </c>
    </row>
    <row r="189" spans="2:17">
      <c r="I189" s="218"/>
      <c r="M189" t="s">
        <v>2532</v>
      </c>
    </row>
    <row r="190" spans="2:17">
      <c r="K190" s="231"/>
      <c r="O190" t="s">
        <v>39</v>
      </c>
      <c r="Q190" t="s">
        <v>2006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t="s">
        <v>2024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2029</v>
      </c>
      <c r="Q192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</row>
    <row r="194" spans="2:17">
      <c r="K194" s="23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t="s">
        <v>2021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t="s">
        <v>2008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2006</v>
      </c>
      <c r="O197" t="s">
        <v>37</v>
      </c>
      <c r="Q197" t="s">
        <v>778</v>
      </c>
    </row>
    <row r="198" spans="2:17">
      <c r="E198" t="s">
        <v>1110</v>
      </c>
      <c r="K198" s="231"/>
    </row>
    <row r="199" spans="2:17">
      <c r="O199" t="s">
        <v>2008</v>
      </c>
      <c r="Q199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2006</v>
      </c>
      <c r="O201" t="s">
        <v>1661</v>
      </c>
      <c r="Q201" t="s">
        <v>2023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</row>
    <row r="203" spans="2:17">
      <c r="K203" s="23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2694</v>
      </c>
      <c r="Q204" t="s">
        <v>3371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2021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2005</v>
      </c>
      <c r="Q206" t="s">
        <v>153</v>
      </c>
    </row>
    <row r="207" spans="2:17">
      <c r="K207" s="23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60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2027</v>
      </c>
      <c r="Q210" s="60" t="s">
        <v>154</v>
      </c>
    </row>
    <row r="211" spans="1:17">
      <c r="K211" s="23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2006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3393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2028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  <c r="Q222" t="s">
        <v>3363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  <c r="Q224" t="s">
        <v>2016</v>
      </c>
    </row>
    <row r="226" spans="1:17">
      <c r="K226" s="1"/>
    </row>
    <row r="227" spans="1:17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2005</v>
      </c>
      <c r="O227" t="s">
        <v>783</v>
      </c>
    </row>
    <row r="228" spans="1:17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7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2005</v>
      </c>
      <c r="O232" t="s">
        <v>790</v>
      </c>
    </row>
    <row r="233" spans="1:17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2008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7">
      <c r="O236" s="223"/>
    </row>
    <row r="237" spans="1:17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  <c r="Q239" t="s">
        <v>2022</v>
      </c>
    </row>
    <row r="240" spans="1:17">
      <c r="O240" s="223"/>
    </row>
    <row r="241" spans="2:17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  <c r="Q241" t="s">
        <v>3381</v>
      </c>
    </row>
    <row r="242" spans="2:17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2004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  <c r="Q243" t="s">
        <v>3361</v>
      </c>
    </row>
    <row r="244" spans="2:17">
      <c r="K244" s="231"/>
      <c r="O244" s="223"/>
    </row>
    <row r="245" spans="2:17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  <c r="Q245" t="s">
        <v>3378</v>
      </c>
    </row>
    <row r="246" spans="2:17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  <c r="Q246" t="s">
        <v>3371</v>
      </c>
    </row>
    <row r="247" spans="2:17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2004</v>
      </c>
      <c r="Q247" t="s">
        <v>5682</v>
      </c>
    </row>
    <row r="248" spans="2:17">
      <c r="I248" s="218"/>
      <c r="Q248" t="s">
        <v>5683</v>
      </c>
    </row>
    <row r="249" spans="2:17">
      <c r="I249" s="218"/>
      <c r="Q249" t="s">
        <v>5684</v>
      </c>
    </row>
    <row r="250" spans="2:17">
      <c r="G250" t="s">
        <v>1110</v>
      </c>
      <c r="K250" s="231"/>
      <c r="O250" s="223"/>
    </row>
    <row r="251" spans="2:17">
      <c r="O251" t="s">
        <v>27</v>
      </c>
      <c r="Q251" t="s">
        <v>3381</v>
      </c>
    </row>
    <row r="252" spans="2:17">
      <c r="B252" t="s">
        <v>1031</v>
      </c>
      <c r="C252" t="s">
        <v>25</v>
      </c>
      <c r="E252" t="s">
        <v>6</v>
      </c>
      <c r="G252" t="s">
        <v>13</v>
      </c>
      <c r="I252" s="218" t="s">
        <v>790</v>
      </c>
      <c r="K252" t="s">
        <v>733</v>
      </c>
      <c r="M252" t="s">
        <v>1656</v>
      </c>
      <c r="O252" t="s">
        <v>755</v>
      </c>
      <c r="Q252" t="s">
        <v>2022</v>
      </c>
    </row>
    <row r="253" spans="2:17">
      <c r="C253" t="s">
        <v>11</v>
      </c>
      <c r="E253" t="s">
        <v>178</v>
      </c>
      <c r="G253" t="s">
        <v>156</v>
      </c>
      <c r="I253" s="218" t="s">
        <v>762</v>
      </c>
      <c r="K253" t="s">
        <v>23</v>
      </c>
      <c r="M253" t="s">
        <v>144</v>
      </c>
      <c r="O253" t="s">
        <v>2004</v>
      </c>
      <c r="Q253" t="s">
        <v>3371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796</v>
      </c>
      <c r="O254" s="223"/>
    </row>
    <row r="255" spans="2:17">
      <c r="K255" s="231"/>
      <c r="O255" t="s">
        <v>2021</v>
      </c>
      <c r="Q255" t="s">
        <v>733</v>
      </c>
    </row>
    <row r="256" spans="2:17">
      <c r="B256" t="s">
        <v>1032</v>
      </c>
      <c r="C256" t="s">
        <v>11</v>
      </c>
      <c r="E256" t="s">
        <v>9</v>
      </c>
      <c r="G256" t="s">
        <v>143</v>
      </c>
      <c r="I256" s="218" t="s">
        <v>762</v>
      </c>
      <c r="K256" t="s">
        <v>778</v>
      </c>
      <c r="M256" t="s">
        <v>143</v>
      </c>
      <c r="O256" t="s">
        <v>748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790</v>
      </c>
      <c r="K257" t="s">
        <v>790</v>
      </c>
      <c r="M257" t="s">
        <v>33</v>
      </c>
      <c r="O257" t="s">
        <v>1657</v>
      </c>
      <c r="Q257" t="s">
        <v>800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762</v>
      </c>
      <c r="Q259" t="s">
        <v>155</v>
      </c>
    </row>
    <row r="260" spans="2:17">
      <c r="B260" t="s">
        <v>1033</v>
      </c>
      <c r="C260" t="s">
        <v>6</v>
      </c>
      <c r="E260" t="s">
        <v>6</v>
      </c>
      <c r="G260" t="s">
        <v>31</v>
      </c>
      <c r="I260" t="s">
        <v>143</v>
      </c>
      <c r="K260" t="s">
        <v>783</v>
      </c>
      <c r="M260" t="s">
        <v>1656</v>
      </c>
      <c r="O260" t="s">
        <v>17</v>
      </c>
      <c r="Q260" t="s">
        <v>3391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2006</v>
      </c>
      <c r="O261" t="s">
        <v>2009</v>
      </c>
      <c r="Q261" t="s">
        <v>783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1650</v>
      </c>
      <c r="M262" t="s">
        <v>143</v>
      </c>
      <c r="O262" s="223"/>
    </row>
    <row r="263" spans="2:17">
      <c r="K263" s="231"/>
      <c r="O263" t="s">
        <v>1653</v>
      </c>
      <c r="Q263" t="s">
        <v>3371</v>
      </c>
    </row>
    <row r="264" spans="2:17">
      <c r="B264" t="s">
        <v>1034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769</v>
      </c>
      <c r="M264" t="s">
        <v>1656</v>
      </c>
      <c r="O264" t="s">
        <v>757</v>
      </c>
      <c r="Q264" t="s">
        <v>790</v>
      </c>
    </row>
    <row r="265" spans="2:17">
      <c r="C265" t="s">
        <v>23</v>
      </c>
      <c r="E265" t="s">
        <v>31</v>
      </c>
      <c r="G265" t="s">
        <v>6</v>
      </c>
      <c r="I265" s="218" t="s">
        <v>790</v>
      </c>
      <c r="K265" t="s">
        <v>142</v>
      </c>
      <c r="M265" t="s">
        <v>1645</v>
      </c>
      <c r="O265" t="s">
        <v>1661</v>
      </c>
      <c r="Q265" t="s">
        <v>3378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1662</v>
      </c>
      <c r="M266" t="s">
        <v>763</v>
      </c>
      <c r="O266" s="223"/>
    </row>
    <row r="267" spans="2:17">
      <c r="K267" s="231"/>
      <c r="O267" t="s">
        <v>17</v>
      </c>
      <c r="Q267" t="s">
        <v>3377</v>
      </c>
    </row>
    <row r="268" spans="2:17">
      <c r="B268" t="s">
        <v>1035</v>
      </c>
      <c r="C268" t="s">
        <v>1</v>
      </c>
      <c r="E268" t="s">
        <v>19</v>
      </c>
      <c r="G268" t="s">
        <v>156</v>
      </c>
      <c r="I268" t="s">
        <v>37</v>
      </c>
      <c r="K268" t="s">
        <v>763</v>
      </c>
      <c r="M268" t="s">
        <v>154</v>
      </c>
      <c r="O268" t="s">
        <v>21</v>
      </c>
      <c r="Q268" t="s">
        <v>757</v>
      </c>
    </row>
    <row r="269" spans="2:17">
      <c r="C269" t="s">
        <v>35</v>
      </c>
      <c r="E269" t="s">
        <v>39</v>
      </c>
      <c r="G269" t="s">
        <v>13</v>
      </c>
      <c r="I269" t="s">
        <v>733</v>
      </c>
      <c r="K269" t="s">
        <v>790</v>
      </c>
      <c r="M269" t="s">
        <v>779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771</v>
      </c>
      <c r="K270" t="s">
        <v>1657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1036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1654</v>
      </c>
      <c r="O272" t="s">
        <v>1660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746</v>
      </c>
      <c r="M273" t="s">
        <v>2007</v>
      </c>
      <c r="O273" t="s">
        <v>753</v>
      </c>
      <c r="Q273" t="s">
        <v>3361</v>
      </c>
    </row>
    <row r="274" spans="2:17">
      <c r="C274" t="s">
        <v>9</v>
      </c>
      <c r="E274" t="s">
        <v>19</v>
      </c>
      <c r="G274" t="s">
        <v>141</v>
      </c>
      <c r="I274" s="218" t="s">
        <v>738</v>
      </c>
      <c r="K274" t="s">
        <v>154</v>
      </c>
      <c r="M274" t="s">
        <v>733</v>
      </c>
      <c r="O274" s="223"/>
    </row>
    <row r="275" spans="2:17">
      <c r="K275" s="231"/>
      <c r="O275" t="s">
        <v>2025</v>
      </c>
      <c r="Q275" t="s">
        <v>2008</v>
      </c>
    </row>
    <row r="276" spans="2:17">
      <c r="B276" t="s">
        <v>1037</v>
      </c>
      <c r="C276" t="s">
        <v>11</v>
      </c>
      <c r="E276" t="s">
        <v>33</v>
      </c>
      <c r="G276" t="s">
        <v>31</v>
      </c>
      <c r="I276" s="218" t="s">
        <v>762</v>
      </c>
      <c r="K276" t="s">
        <v>757</v>
      </c>
      <c r="M276" t="s">
        <v>33</v>
      </c>
      <c r="O276" t="s">
        <v>762</v>
      </c>
      <c r="Q276" t="s">
        <v>2005</v>
      </c>
    </row>
    <row r="277" spans="2:17">
      <c r="C277" t="s">
        <v>37</v>
      </c>
      <c r="E277" t="s">
        <v>31</v>
      </c>
      <c r="G277" t="s">
        <v>27</v>
      </c>
      <c r="I277" s="218" t="s">
        <v>790</v>
      </c>
      <c r="K277" t="s">
        <v>155</v>
      </c>
      <c r="M277" t="s">
        <v>13</v>
      </c>
      <c r="O277" t="s">
        <v>2006</v>
      </c>
      <c r="Q277" t="s">
        <v>3393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800</v>
      </c>
      <c r="Q279" t="s">
        <v>3377</v>
      </c>
    </row>
    <row r="280" spans="2:17">
      <c r="B280" t="s">
        <v>1038</v>
      </c>
      <c r="C280" t="s">
        <v>11</v>
      </c>
      <c r="E280" t="s">
        <v>31</v>
      </c>
      <c r="G280" t="s">
        <v>141</v>
      </c>
      <c r="I280" t="s">
        <v>39</v>
      </c>
      <c r="K280" t="s">
        <v>782</v>
      </c>
      <c r="M280" t="s">
        <v>1653</v>
      </c>
      <c r="O280" t="s">
        <v>757</v>
      </c>
      <c r="Q280" t="s">
        <v>2022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3371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746</v>
      </c>
      <c r="M282" t="s">
        <v>13</v>
      </c>
      <c r="O282" s="223"/>
    </row>
    <row r="283" spans="2:17">
      <c r="K283" s="231"/>
      <c r="O283" t="s">
        <v>753</v>
      </c>
      <c r="Q283" t="s">
        <v>3377</v>
      </c>
    </row>
    <row r="284" spans="2:17">
      <c r="B284" t="s">
        <v>1039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1662</v>
      </c>
      <c r="O284" t="s">
        <v>143</v>
      </c>
      <c r="Q284" t="s">
        <v>3365</v>
      </c>
    </row>
    <row r="285" spans="2:17">
      <c r="C285" t="s">
        <v>13</v>
      </c>
      <c r="E285" t="s">
        <v>9</v>
      </c>
      <c r="G285" t="s">
        <v>158</v>
      </c>
      <c r="I285" t="s">
        <v>734</v>
      </c>
      <c r="K285" t="s">
        <v>25</v>
      </c>
      <c r="M285" t="s">
        <v>2533</v>
      </c>
      <c r="O285" t="s">
        <v>757</v>
      </c>
      <c r="Q285" t="s">
        <v>2050</v>
      </c>
    </row>
    <row r="286" spans="2:17">
      <c r="C286" t="s">
        <v>37</v>
      </c>
      <c r="E286" t="s">
        <v>29</v>
      </c>
      <c r="G286" t="s">
        <v>141</v>
      </c>
      <c r="I286" t="s">
        <v>746</v>
      </c>
      <c r="K286" t="s">
        <v>31</v>
      </c>
      <c r="M286" t="s">
        <v>2006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1040</v>
      </c>
      <c r="C288" t="s">
        <v>27</v>
      </c>
      <c r="E288" t="s">
        <v>21</v>
      </c>
      <c r="G288" t="s">
        <v>141</v>
      </c>
      <c r="I288" t="s">
        <v>728</v>
      </c>
      <c r="K288" t="s">
        <v>155</v>
      </c>
      <c r="M288" t="s">
        <v>33</v>
      </c>
      <c r="O288" t="s">
        <v>1647</v>
      </c>
      <c r="Q288" t="s">
        <v>2023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2006</v>
      </c>
      <c r="O289" t="s">
        <v>796</v>
      </c>
      <c r="Q289" t="s">
        <v>782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796</v>
      </c>
      <c r="O290" s="223"/>
    </row>
    <row r="291" spans="2:17">
      <c r="K291" s="231"/>
      <c r="O291" t="s">
        <v>21</v>
      </c>
      <c r="Q291" t="s">
        <v>746</v>
      </c>
    </row>
    <row r="292" spans="2:17">
      <c r="B292" t="s">
        <v>1041</v>
      </c>
      <c r="C292" t="s">
        <v>29</v>
      </c>
      <c r="E292" t="s">
        <v>144</v>
      </c>
      <c r="G292" t="s">
        <v>9</v>
      </c>
      <c r="I292" t="s">
        <v>733</v>
      </c>
      <c r="K292" t="s">
        <v>1657</v>
      </c>
      <c r="M292" t="s">
        <v>753</v>
      </c>
      <c r="O292" t="s">
        <v>17</v>
      </c>
      <c r="Q292" t="s">
        <v>2022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1656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783</v>
      </c>
      <c r="O294" s="223"/>
    </row>
    <row r="295" spans="2:17">
      <c r="K295" s="231"/>
      <c r="O295" t="s">
        <v>790</v>
      </c>
      <c r="Q295" t="s">
        <v>3361</v>
      </c>
    </row>
    <row r="296" spans="2:17">
      <c r="B296" t="s">
        <v>1042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788</v>
      </c>
      <c r="O296" t="s">
        <v>25</v>
      </c>
      <c r="Q296" t="s">
        <v>3382</v>
      </c>
    </row>
    <row r="297" spans="2:17">
      <c r="C297" t="s">
        <v>25</v>
      </c>
      <c r="E297" t="s">
        <v>1</v>
      </c>
      <c r="G297" t="s">
        <v>21</v>
      </c>
      <c r="I297" t="s">
        <v>783</v>
      </c>
      <c r="K297" t="s">
        <v>1660</v>
      </c>
      <c r="M297" t="s">
        <v>39</v>
      </c>
      <c r="O297" t="s">
        <v>2006</v>
      </c>
      <c r="Q297" t="s">
        <v>2008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2009</v>
      </c>
      <c r="O298" s="223"/>
    </row>
    <row r="299" spans="2:17">
      <c r="K299" s="231"/>
      <c r="O299" t="s">
        <v>1657</v>
      </c>
      <c r="Q299" t="s">
        <v>2022</v>
      </c>
    </row>
    <row r="300" spans="2:17">
      <c r="B300" t="s">
        <v>1043</v>
      </c>
      <c r="C300" t="s">
        <v>31</v>
      </c>
      <c r="E300" t="s">
        <v>178</v>
      </c>
      <c r="G300" t="s">
        <v>9</v>
      </c>
      <c r="I300" s="218" t="s">
        <v>762</v>
      </c>
      <c r="K300" t="s">
        <v>155</v>
      </c>
      <c r="M300" t="s">
        <v>2007</v>
      </c>
      <c r="O300" t="s">
        <v>738</v>
      </c>
      <c r="Q300" t="s">
        <v>2048</v>
      </c>
    </row>
    <row r="301" spans="2:17">
      <c r="C301" t="s">
        <v>21</v>
      </c>
      <c r="E301" t="s">
        <v>143</v>
      </c>
      <c r="G301" t="s">
        <v>25</v>
      </c>
      <c r="I301" t="s">
        <v>744</v>
      </c>
      <c r="K301" t="s">
        <v>790</v>
      </c>
      <c r="M301" t="s">
        <v>1662</v>
      </c>
      <c r="O301" t="s">
        <v>762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746</v>
      </c>
    </row>
    <row r="304" spans="2:17">
      <c r="B304" t="s">
        <v>1044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1653</v>
      </c>
      <c r="Q304" t="s">
        <v>141</v>
      </c>
    </row>
    <row r="305" spans="2:17">
      <c r="C305" t="s">
        <v>23</v>
      </c>
      <c r="E305" t="s">
        <v>19</v>
      </c>
      <c r="G305" t="s">
        <v>1142</v>
      </c>
      <c r="I305" s="218" t="s">
        <v>790</v>
      </c>
      <c r="K305" t="s">
        <v>1660</v>
      </c>
      <c r="M305" t="s">
        <v>143</v>
      </c>
      <c r="O305" t="s">
        <v>800</v>
      </c>
      <c r="Q305" t="s">
        <v>37</v>
      </c>
    </row>
    <row r="306" spans="2:17">
      <c r="C306" t="s">
        <v>15</v>
      </c>
      <c r="E306" t="s">
        <v>9</v>
      </c>
      <c r="G306" t="s">
        <v>1143</v>
      </c>
      <c r="I306" t="s">
        <v>33</v>
      </c>
      <c r="K306" t="s">
        <v>153</v>
      </c>
      <c r="M306" t="s">
        <v>753</v>
      </c>
      <c r="O306" s="223"/>
    </row>
    <row r="307" spans="2:17">
      <c r="K307" s="231"/>
      <c r="O307" t="s">
        <v>1653</v>
      </c>
      <c r="Q307" t="s">
        <v>757</v>
      </c>
    </row>
    <row r="308" spans="2:17">
      <c r="B308" t="s">
        <v>1045</v>
      </c>
      <c r="C308" t="s">
        <v>27</v>
      </c>
      <c r="E308" t="s">
        <v>4</v>
      </c>
      <c r="G308" t="s">
        <v>37</v>
      </c>
      <c r="I308" s="218" t="s">
        <v>762</v>
      </c>
      <c r="K308" t="s">
        <v>154</v>
      </c>
      <c r="M308" t="s">
        <v>2005</v>
      </c>
      <c r="O308" t="s">
        <v>2026</v>
      </c>
      <c r="Q308" t="s">
        <v>3378</v>
      </c>
    </row>
    <row r="309" spans="2:17">
      <c r="C309" t="s">
        <v>35</v>
      </c>
      <c r="E309" t="s">
        <v>21</v>
      </c>
      <c r="G309" t="s">
        <v>19</v>
      </c>
      <c r="I309" t="s">
        <v>733</v>
      </c>
      <c r="K309" t="s">
        <v>21</v>
      </c>
      <c r="M309" t="s">
        <v>33</v>
      </c>
      <c r="O309" t="s">
        <v>17</v>
      </c>
      <c r="Q309" t="s">
        <v>3370</v>
      </c>
    </row>
    <row r="310" spans="2:17">
      <c r="C310" t="s">
        <v>4</v>
      </c>
      <c r="E310" t="s">
        <v>19</v>
      </c>
      <c r="G310" t="s">
        <v>141</v>
      </c>
      <c r="I310" t="s">
        <v>749</v>
      </c>
      <c r="K310" t="s">
        <v>155</v>
      </c>
      <c r="M310" t="s">
        <v>143</v>
      </c>
      <c r="O310" s="223"/>
    </row>
    <row r="311" spans="2:17">
      <c r="K311" s="231"/>
      <c r="O311" t="s">
        <v>790</v>
      </c>
      <c r="Q311" t="s">
        <v>3377</v>
      </c>
    </row>
    <row r="312" spans="2:17">
      <c r="B312" t="s">
        <v>1046</v>
      </c>
      <c r="C312" t="s">
        <v>11</v>
      </c>
      <c r="E312" t="s">
        <v>141</v>
      </c>
      <c r="G312" t="s">
        <v>19</v>
      </c>
      <c r="I312" t="s">
        <v>733</v>
      </c>
      <c r="K312" t="s">
        <v>790</v>
      </c>
      <c r="M312" t="s">
        <v>748</v>
      </c>
      <c r="O312" t="s">
        <v>21</v>
      </c>
      <c r="Q312" t="s">
        <v>757</v>
      </c>
    </row>
    <row r="313" spans="2:17">
      <c r="C313" t="s">
        <v>15</v>
      </c>
      <c r="E313" t="s">
        <v>1</v>
      </c>
      <c r="G313" t="s">
        <v>156</v>
      </c>
      <c r="I313" t="s">
        <v>749</v>
      </c>
      <c r="K313" t="s">
        <v>1657</v>
      </c>
      <c r="M313" t="s">
        <v>143</v>
      </c>
      <c r="O313" t="s">
        <v>141</v>
      </c>
      <c r="Q313" t="s">
        <v>728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800</v>
      </c>
      <c r="M314" t="s">
        <v>17</v>
      </c>
      <c r="O314" s="223"/>
    </row>
    <row r="315" spans="2:17">
      <c r="O315" t="s">
        <v>1653</v>
      </c>
      <c r="Q315" t="s">
        <v>746</v>
      </c>
    </row>
    <row r="316" spans="2:17">
      <c r="B316" t="s">
        <v>1047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2005</v>
      </c>
      <c r="O316" t="s">
        <v>2026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749</v>
      </c>
      <c r="M317" t="s">
        <v>1653</v>
      </c>
      <c r="O317" t="s">
        <v>1657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1653</v>
      </c>
      <c r="Q319" t="s">
        <v>3378</v>
      </c>
    </row>
    <row r="320" spans="2:17">
      <c r="B320" t="s">
        <v>1048</v>
      </c>
      <c r="C320" t="s">
        <v>29</v>
      </c>
      <c r="E320" t="s">
        <v>141</v>
      </c>
      <c r="G320" t="s">
        <v>141</v>
      </c>
      <c r="I320" t="s">
        <v>744</v>
      </c>
      <c r="K320" t="s">
        <v>796</v>
      </c>
      <c r="M320" t="s">
        <v>755</v>
      </c>
      <c r="O320" t="s">
        <v>2005</v>
      </c>
      <c r="Q320" t="s">
        <v>2006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757</v>
      </c>
      <c r="M321" t="s">
        <v>2534</v>
      </c>
      <c r="O321" t="s">
        <v>27</v>
      </c>
      <c r="Q321" t="s">
        <v>1656</v>
      </c>
    </row>
    <row r="322" spans="1:17">
      <c r="C322" t="s">
        <v>31</v>
      </c>
      <c r="E322" t="s">
        <v>1</v>
      </c>
      <c r="G322" t="s">
        <v>156</v>
      </c>
      <c r="I322" s="218" t="s">
        <v>790</v>
      </c>
      <c r="K322" t="s">
        <v>155</v>
      </c>
      <c r="M322" t="s">
        <v>1645</v>
      </c>
      <c r="O322" s="223"/>
    </row>
    <row r="323" spans="1:17">
      <c r="K323" s="231"/>
      <c r="O323" t="s">
        <v>17</v>
      </c>
      <c r="Q323" t="s">
        <v>746</v>
      </c>
    </row>
    <row r="324" spans="1:17">
      <c r="B324" t="s">
        <v>1049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3391</v>
      </c>
    </row>
    <row r="325" spans="1:17">
      <c r="B325" t="s">
        <v>1050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753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749</v>
      </c>
      <c r="M326" t="s">
        <v>1653</v>
      </c>
      <c r="O326" s="223"/>
    </row>
    <row r="327" spans="1:17">
      <c r="K327" s="231"/>
      <c r="O327" t="s">
        <v>17</v>
      </c>
      <c r="Q327" t="s">
        <v>746</v>
      </c>
    </row>
    <row r="328" spans="1:17">
      <c r="B328" t="s">
        <v>1051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753</v>
      </c>
      <c r="Q328" t="s">
        <v>3391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2022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753</v>
      </c>
    </row>
    <row r="333" spans="1:17" ht="20.25">
      <c r="A333" s="123" t="s">
        <v>1061</v>
      </c>
      <c r="C333" t="s">
        <v>179</v>
      </c>
      <c r="E333" t="s">
        <v>9</v>
      </c>
      <c r="G333" t="s">
        <v>154</v>
      </c>
      <c r="I333" t="s">
        <v>778</v>
      </c>
      <c r="K333" t="s">
        <v>757</v>
      </c>
      <c r="M333" t="s">
        <v>23</v>
      </c>
      <c r="O333" t="s">
        <v>162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1655</v>
      </c>
      <c r="M334" t="s">
        <v>728</v>
      </c>
      <c r="O334" t="s">
        <v>783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796</v>
      </c>
      <c r="M335" t="s">
        <v>2005</v>
      </c>
      <c r="O335" t="s">
        <v>2050</v>
      </c>
    </row>
    <row r="338" spans="1:17" ht="20.25">
      <c r="A338" s="123" t="s">
        <v>1062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748</v>
      </c>
      <c r="O338" t="s">
        <v>155</v>
      </c>
      <c r="Q338" t="s">
        <v>3365</v>
      </c>
    </row>
    <row r="339" spans="1:17">
      <c r="C339" t="s">
        <v>19</v>
      </c>
      <c r="E339" t="s">
        <v>142</v>
      </c>
      <c r="G339" t="s">
        <v>11</v>
      </c>
      <c r="I339" t="s">
        <v>778</v>
      </c>
      <c r="K339" t="s">
        <v>183</v>
      </c>
      <c r="M339" t="s">
        <v>2002</v>
      </c>
      <c r="O339" t="s">
        <v>753</v>
      </c>
      <c r="Q339" t="s">
        <v>788</v>
      </c>
    </row>
    <row r="340" spans="1:17">
      <c r="C340" t="s">
        <v>27</v>
      </c>
      <c r="E340" t="s">
        <v>21</v>
      </c>
      <c r="G340" t="s">
        <v>153</v>
      </c>
      <c r="I340" t="s">
        <v>788</v>
      </c>
      <c r="K340" t="s">
        <v>183</v>
      </c>
      <c r="M340" t="s">
        <v>1653</v>
      </c>
      <c r="O340" t="s">
        <v>21</v>
      </c>
      <c r="Q340" t="s">
        <v>3375</v>
      </c>
    </row>
    <row r="343" spans="1:17" ht="20.25">
      <c r="A343" s="123" t="s">
        <v>1063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790</v>
      </c>
      <c r="K344" t="s">
        <v>183</v>
      </c>
      <c r="M344" t="s">
        <v>183</v>
      </c>
      <c r="O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</row>
    <row r="348" spans="1:17" ht="20.25">
      <c r="A348" s="123" t="s">
        <v>1064</v>
      </c>
      <c r="C348" t="s">
        <v>27</v>
      </c>
      <c r="E348" t="s">
        <v>1008</v>
      </c>
      <c r="G348" t="s">
        <v>1008</v>
      </c>
      <c r="I348" t="s">
        <v>1008</v>
      </c>
      <c r="K348" t="s">
        <v>1008</v>
      </c>
      <c r="M348" t="s">
        <v>13</v>
      </c>
      <c r="O348" t="s">
        <v>1008</v>
      </c>
    </row>
    <row r="349" spans="1:17">
      <c r="C349" t="s">
        <v>31</v>
      </c>
      <c r="E349" t="s">
        <v>1008</v>
      </c>
      <c r="G349" t="s">
        <v>1008</v>
      </c>
      <c r="I349" t="s">
        <v>1008</v>
      </c>
      <c r="K349" t="s">
        <v>1008</v>
      </c>
      <c r="M349" t="s">
        <v>771</v>
      </c>
      <c r="O349" t="s">
        <v>1008</v>
      </c>
    </row>
    <row r="350" spans="1:17">
      <c r="C350" t="s">
        <v>15</v>
      </c>
      <c r="E350" t="s">
        <v>1008</v>
      </c>
      <c r="G350" t="s">
        <v>1008</v>
      </c>
      <c r="I350" t="s">
        <v>1008</v>
      </c>
      <c r="K350" t="s">
        <v>1008</v>
      </c>
      <c r="M350" t="s">
        <v>749</v>
      </c>
      <c r="O350" t="s">
        <v>1008</v>
      </c>
    </row>
    <row r="353" spans="1:15" ht="20.25">
      <c r="A353" s="123" t="s">
        <v>1065</v>
      </c>
      <c r="C353" t="s">
        <v>4</v>
      </c>
      <c r="E353" t="s">
        <v>1008</v>
      </c>
      <c r="G353" t="s">
        <v>1008</v>
      </c>
      <c r="I353" t="s">
        <v>1008</v>
      </c>
      <c r="K353" t="s">
        <v>1008</v>
      </c>
      <c r="M353" t="s">
        <v>1647</v>
      </c>
      <c r="O353" t="s">
        <v>1008</v>
      </c>
    </row>
    <row r="354" spans="1:15">
      <c r="C354" t="s">
        <v>11</v>
      </c>
      <c r="E354" t="s">
        <v>1008</v>
      </c>
      <c r="G354" t="s">
        <v>1008</v>
      </c>
      <c r="I354" t="s">
        <v>1008</v>
      </c>
      <c r="K354" t="s">
        <v>1008</v>
      </c>
      <c r="M354" t="s">
        <v>153</v>
      </c>
      <c r="O354" t="s">
        <v>1008</v>
      </c>
    </row>
    <row r="355" spans="1:15">
      <c r="C355" t="s">
        <v>19</v>
      </c>
      <c r="E355" t="s">
        <v>1008</v>
      </c>
      <c r="G355" t="s">
        <v>1008</v>
      </c>
      <c r="I355" t="s">
        <v>1008</v>
      </c>
      <c r="K355" t="s">
        <v>1008</v>
      </c>
      <c r="M355" t="s">
        <v>796</v>
      </c>
      <c r="O355" t="s">
        <v>1008</v>
      </c>
    </row>
    <row r="358" spans="1:15" ht="20.25">
      <c r="A358" s="123" t="s">
        <v>1066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1661</v>
      </c>
    </row>
    <row r="359" spans="1:15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2005</v>
      </c>
    </row>
    <row r="360" spans="1:15">
      <c r="C360" t="s">
        <v>33</v>
      </c>
      <c r="E360" t="s">
        <v>37</v>
      </c>
      <c r="G360" t="s">
        <v>142</v>
      </c>
      <c r="I360" s="218" t="s">
        <v>762</v>
      </c>
      <c r="K360" t="s">
        <v>183</v>
      </c>
      <c r="M360" t="s">
        <v>183</v>
      </c>
      <c r="O360" t="s">
        <v>757</v>
      </c>
    </row>
    <row r="363" spans="1:15" ht="20.25">
      <c r="A363" s="123" t="s">
        <v>1067</v>
      </c>
      <c r="C363" t="s">
        <v>17</v>
      </c>
      <c r="E363" t="s">
        <v>178</v>
      </c>
      <c r="G363" t="s">
        <v>11</v>
      </c>
      <c r="I363" t="s">
        <v>783</v>
      </c>
      <c r="K363" t="s">
        <v>800</v>
      </c>
      <c r="M363" t="s">
        <v>733</v>
      </c>
      <c r="O363" t="s">
        <v>762</v>
      </c>
    </row>
    <row r="364" spans="1:15">
      <c r="C364" t="s">
        <v>179</v>
      </c>
      <c r="E364" t="s">
        <v>143</v>
      </c>
      <c r="G364" t="s">
        <v>9</v>
      </c>
      <c r="I364" t="s">
        <v>753</v>
      </c>
      <c r="K364" t="s">
        <v>779</v>
      </c>
      <c r="M364" t="s">
        <v>790</v>
      </c>
      <c r="O364" t="s">
        <v>788</v>
      </c>
    </row>
    <row r="365" spans="1:15">
      <c r="C365" t="s">
        <v>31</v>
      </c>
      <c r="E365" t="s">
        <v>21</v>
      </c>
      <c r="G365" t="s">
        <v>143</v>
      </c>
      <c r="I365" t="s">
        <v>27</v>
      </c>
      <c r="K365" t="s">
        <v>1643</v>
      </c>
      <c r="M365" t="s">
        <v>1657</v>
      </c>
      <c r="O365" t="s">
        <v>1652</v>
      </c>
    </row>
    <row r="368" spans="1:15" ht="20.25">
      <c r="A368" s="123" t="s">
        <v>1068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2009</v>
      </c>
    </row>
    <row r="369" spans="1:15">
      <c r="C369" t="s">
        <v>23</v>
      </c>
      <c r="E369" t="s">
        <v>178</v>
      </c>
      <c r="G369" t="s">
        <v>35</v>
      </c>
      <c r="I369" t="s">
        <v>790</v>
      </c>
      <c r="K369" t="s">
        <v>183</v>
      </c>
      <c r="M369" t="s">
        <v>183</v>
      </c>
      <c r="O369" t="s">
        <v>13</v>
      </c>
    </row>
    <row r="370" spans="1:15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</row>
    <row r="373" spans="1:15" ht="20.25">
      <c r="A373" s="123" t="s">
        <v>1069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</row>
    <row r="374" spans="1:15">
      <c r="C374" t="s">
        <v>11</v>
      </c>
      <c r="E374" t="s">
        <v>35</v>
      </c>
      <c r="G374" t="s">
        <v>143</v>
      </c>
      <c r="I374" t="s">
        <v>788</v>
      </c>
      <c r="K374" t="s">
        <v>183</v>
      </c>
      <c r="M374" t="s">
        <v>183</v>
      </c>
      <c r="O374" t="s">
        <v>2048</v>
      </c>
    </row>
    <row r="375" spans="1:15">
      <c r="C375" t="s">
        <v>6</v>
      </c>
      <c r="E375" t="s">
        <v>178</v>
      </c>
      <c r="G375" t="s">
        <v>164</v>
      </c>
      <c r="I375" t="s">
        <v>783</v>
      </c>
      <c r="K375" t="s">
        <v>183</v>
      </c>
      <c r="M375" t="s">
        <v>183</v>
      </c>
      <c r="O375" t="s">
        <v>25</v>
      </c>
    </row>
    <row r="378" spans="1:15" ht="20.25">
      <c r="A378" s="123" t="s">
        <v>1070</v>
      </c>
      <c r="C378" t="s">
        <v>179</v>
      </c>
      <c r="E378" t="s">
        <v>144</v>
      </c>
      <c r="G378" t="s">
        <v>21</v>
      </c>
      <c r="I378" t="s">
        <v>11</v>
      </c>
      <c r="K378" t="s">
        <v>1656</v>
      </c>
      <c r="M378" t="s">
        <v>2002</v>
      </c>
      <c r="O378" t="s">
        <v>183</v>
      </c>
    </row>
    <row r="379" spans="1:15">
      <c r="C379" t="s">
        <v>33</v>
      </c>
      <c r="E379" t="s">
        <v>143</v>
      </c>
      <c r="G379" t="s">
        <v>153</v>
      </c>
      <c r="I379" t="s">
        <v>738</v>
      </c>
      <c r="K379" t="s">
        <v>796</v>
      </c>
      <c r="M379" t="s">
        <v>762</v>
      </c>
      <c r="O379" t="s">
        <v>183</v>
      </c>
    </row>
    <row r="380" spans="1:15">
      <c r="C380" t="s">
        <v>11</v>
      </c>
      <c r="E380" t="s">
        <v>21</v>
      </c>
      <c r="G380" t="s">
        <v>155</v>
      </c>
      <c r="I380" t="s">
        <v>162</v>
      </c>
      <c r="K380" t="s">
        <v>790</v>
      </c>
      <c r="M380" t="s">
        <v>796</v>
      </c>
      <c r="O380" t="s">
        <v>183</v>
      </c>
    </row>
    <row r="383" spans="1:15" ht="20.25">
      <c r="A383" s="123" t="s">
        <v>1071</v>
      </c>
      <c r="C383" t="s">
        <v>1</v>
      </c>
      <c r="E383" t="s">
        <v>19</v>
      </c>
      <c r="G383" t="s">
        <v>164</v>
      </c>
      <c r="I383" t="s">
        <v>796</v>
      </c>
      <c r="K383" t="s">
        <v>4</v>
      </c>
      <c r="M383" t="s">
        <v>142</v>
      </c>
      <c r="O383" t="s">
        <v>1655</v>
      </c>
    </row>
    <row r="384" spans="1:15">
      <c r="C384" t="s">
        <v>9</v>
      </c>
      <c r="E384" t="s">
        <v>21</v>
      </c>
      <c r="G384" t="s">
        <v>17</v>
      </c>
      <c r="I384" t="s">
        <v>763</v>
      </c>
      <c r="K384" t="s">
        <v>788</v>
      </c>
      <c r="M384" t="s">
        <v>21</v>
      </c>
      <c r="O384" t="s">
        <v>779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800</v>
      </c>
    </row>
    <row r="388" spans="1:15" ht="20.25">
      <c r="A388" s="123" t="s">
        <v>1144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800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746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1072</v>
      </c>
      <c r="C393" t="s">
        <v>31</v>
      </c>
      <c r="E393" t="s">
        <v>31</v>
      </c>
      <c r="G393" t="s">
        <v>27</v>
      </c>
      <c r="I393" t="s">
        <v>27</v>
      </c>
      <c r="K393" t="s">
        <v>749</v>
      </c>
      <c r="M393" t="s">
        <v>31</v>
      </c>
      <c r="O393" t="s">
        <v>1644</v>
      </c>
    </row>
    <row r="394" spans="1:15">
      <c r="C394" t="s">
        <v>27</v>
      </c>
      <c r="E394" t="s">
        <v>21</v>
      </c>
      <c r="G394" t="s">
        <v>23</v>
      </c>
      <c r="I394" t="s">
        <v>744</v>
      </c>
      <c r="K394" t="s">
        <v>790</v>
      </c>
      <c r="M394" t="s">
        <v>21</v>
      </c>
      <c r="O394" t="s">
        <v>778</v>
      </c>
    </row>
    <row r="395" spans="1:15">
      <c r="C395" t="s">
        <v>11</v>
      </c>
      <c r="E395" t="s">
        <v>35</v>
      </c>
      <c r="G395" t="s">
        <v>1</v>
      </c>
      <c r="I395" t="s">
        <v>778</v>
      </c>
      <c r="K395" t="s">
        <v>33</v>
      </c>
      <c r="M395" t="s">
        <v>2005</v>
      </c>
      <c r="O395" t="s">
        <v>749</v>
      </c>
    </row>
    <row r="398" spans="1:15" ht="20.25">
      <c r="A398" s="123" t="s">
        <v>1073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1645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783</v>
      </c>
      <c r="M399" t="s">
        <v>763</v>
      </c>
      <c r="O399" t="s">
        <v>788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1661</v>
      </c>
      <c r="M400" t="s">
        <v>1661</v>
      </c>
      <c r="O400" t="s">
        <v>21</v>
      </c>
    </row>
    <row r="402" spans="1:15">
      <c r="K402" s="231"/>
    </row>
    <row r="403" spans="1:15" ht="20.25">
      <c r="A403" s="123" t="s">
        <v>1074</v>
      </c>
      <c r="B403" t="s">
        <v>1028</v>
      </c>
      <c r="C403" t="s">
        <v>6</v>
      </c>
      <c r="E403" t="s">
        <v>37</v>
      </c>
      <c r="G403" t="s">
        <v>27</v>
      </c>
      <c r="I403" s="82" t="s">
        <v>734</v>
      </c>
      <c r="K403" t="s">
        <v>155</v>
      </c>
      <c r="M403" t="s">
        <v>19</v>
      </c>
      <c r="O403" t="s">
        <v>1644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800</v>
      </c>
      <c r="M404" t="s">
        <v>1645</v>
      </c>
      <c r="O404" t="s">
        <v>800</v>
      </c>
    </row>
    <row r="405" spans="1:15">
      <c r="C405" t="s">
        <v>37</v>
      </c>
      <c r="E405" t="s">
        <v>15</v>
      </c>
      <c r="G405" t="s">
        <v>29</v>
      </c>
      <c r="I405" s="82" t="s">
        <v>764</v>
      </c>
      <c r="K405" t="s">
        <v>748</v>
      </c>
      <c r="M405" t="s">
        <v>728</v>
      </c>
      <c r="O405" t="s">
        <v>2021</v>
      </c>
    </row>
    <row r="406" spans="1:15">
      <c r="I406" s="170"/>
      <c r="J406" s="10"/>
      <c r="K406" s="218"/>
    </row>
    <row r="407" spans="1:15">
      <c r="B407" t="s">
        <v>1029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1645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748</v>
      </c>
      <c r="M408" t="s">
        <v>155</v>
      </c>
      <c r="O408" t="s">
        <v>1662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800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1030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800</v>
      </c>
      <c r="M411" t="s">
        <v>39</v>
      </c>
      <c r="O411" t="s">
        <v>1662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1660</v>
      </c>
      <c r="O412" t="s">
        <v>1656</v>
      </c>
    </row>
    <row r="413" spans="1:15">
      <c r="C413" t="s">
        <v>17</v>
      </c>
      <c r="E413" t="s">
        <v>23</v>
      </c>
      <c r="G413" t="s">
        <v>153</v>
      </c>
      <c r="I413" s="82" t="s">
        <v>738</v>
      </c>
      <c r="K413" t="s">
        <v>749</v>
      </c>
      <c r="M413" t="s">
        <v>762</v>
      </c>
      <c r="O413" t="s">
        <v>33</v>
      </c>
    </row>
    <row r="414" spans="1:15">
      <c r="I414" s="170"/>
      <c r="K414" s="218"/>
    </row>
    <row r="415" spans="1:15">
      <c r="B415" t="s">
        <v>1031</v>
      </c>
      <c r="C415" t="s">
        <v>17</v>
      </c>
      <c r="E415" t="s">
        <v>4</v>
      </c>
      <c r="G415" t="s">
        <v>154</v>
      </c>
      <c r="I415" s="82" t="s">
        <v>757</v>
      </c>
      <c r="K415" t="s">
        <v>800</v>
      </c>
      <c r="M415" t="s">
        <v>2006</v>
      </c>
      <c r="O415" t="s">
        <v>733</v>
      </c>
    </row>
    <row r="416" spans="1:15">
      <c r="C416" t="s">
        <v>9</v>
      </c>
      <c r="E416" t="s">
        <v>6</v>
      </c>
      <c r="G416" t="s">
        <v>29</v>
      </c>
      <c r="I416" s="82" t="s">
        <v>748</v>
      </c>
      <c r="J416" s="10"/>
      <c r="K416" t="s">
        <v>142</v>
      </c>
      <c r="M416" t="s">
        <v>753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782</v>
      </c>
      <c r="J417" s="17"/>
      <c r="K417" t="s">
        <v>1653</v>
      </c>
      <c r="M417" t="s">
        <v>1653</v>
      </c>
      <c r="O417" t="s">
        <v>1647</v>
      </c>
    </row>
    <row r="418" spans="2:15">
      <c r="I418" s="170"/>
      <c r="K418" s="218"/>
    </row>
    <row r="419" spans="2:15">
      <c r="B419" t="s">
        <v>1032</v>
      </c>
      <c r="C419" t="s">
        <v>27</v>
      </c>
      <c r="E419" t="s">
        <v>23</v>
      </c>
      <c r="G419" t="s">
        <v>158</v>
      </c>
      <c r="I419" s="82" t="s">
        <v>764</v>
      </c>
      <c r="K419" t="s">
        <v>728</v>
      </c>
      <c r="M419" t="s">
        <v>155</v>
      </c>
      <c r="O419" t="s">
        <v>733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1660</v>
      </c>
      <c r="M420" t="s">
        <v>37</v>
      </c>
      <c r="O420" t="s">
        <v>2023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1033</v>
      </c>
      <c r="C423" t="s">
        <v>17</v>
      </c>
      <c r="E423" t="s">
        <v>4</v>
      </c>
      <c r="G423" t="s">
        <v>4</v>
      </c>
      <c r="I423" s="82" t="s">
        <v>779</v>
      </c>
      <c r="K423" t="s">
        <v>153</v>
      </c>
      <c r="M423" t="s">
        <v>783</v>
      </c>
      <c r="O423" t="s">
        <v>1647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1660</v>
      </c>
      <c r="M424" t="s">
        <v>2006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764</v>
      </c>
      <c r="K425" t="s">
        <v>1645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1034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1660</v>
      </c>
      <c r="M427" t="s">
        <v>800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748</v>
      </c>
      <c r="M428" t="s">
        <v>763</v>
      </c>
      <c r="O428" t="s">
        <v>1647</v>
      </c>
    </row>
    <row r="429" spans="2:15">
      <c r="C429" t="s">
        <v>25</v>
      </c>
      <c r="E429" t="s">
        <v>33</v>
      </c>
      <c r="G429" t="s">
        <v>29</v>
      </c>
      <c r="I429" s="82" t="s">
        <v>753</v>
      </c>
      <c r="K429" t="s">
        <v>162</v>
      </c>
      <c r="M429" t="s">
        <v>749</v>
      </c>
      <c r="O429" t="s">
        <v>788</v>
      </c>
    </row>
    <row r="430" spans="2:15">
      <c r="I430" s="170"/>
      <c r="K430" s="218"/>
    </row>
    <row r="431" spans="2:15">
      <c r="B431" t="s">
        <v>1035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753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749</v>
      </c>
      <c r="M432" t="s">
        <v>155</v>
      </c>
      <c r="O432" t="s">
        <v>753</v>
      </c>
    </row>
    <row r="433" spans="2:15">
      <c r="C433" t="s">
        <v>178</v>
      </c>
      <c r="E433" t="s">
        <v>11</v>
      </c>
      <c r="G433" t="s">
        <v>154</v>
      </c>
      <c r="I433" s="82" t="s">
        <v>779</v>
      </c>
      <c r="K433" t="s">
        <v>800</v>
      </c>
      <c r="M433" t="s">
        <v>1653</v>
      </c>
      <c r="O433" t="s">
        <v>21</v>
      </c>
    </row>
    <row r="434" spans="2:15">
      <c r="I434" s="170"/>
      <c r="K434" s="218"/>
    </row>
    <row r="435" spans="2:15">
      <c r="B435" t="s">
        <v>1036</v>
      </c>
      <c r="C435" t="s">
        <v>15</v>
      </c>
      <c r="E435" t="s">
        <v>31</v>
      </c>
      <c r="G435" t="s">
        <v>162</v>
      </c>
      <c r="I435" s="82" t="s">
        <v>11</v>
      </c>
      <c r="K435" t="s">
        <v>748</v>
      </c>
      <c r="M435" t="s">
        <v>734</v>
      </c>
      <c r="O435" t="s">
        <v>1647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800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1845</v>
      </c>
      <c r="M437" t="s">
        <v>738</v>
      </c>
      <c r="O437" t="s">
        <v>21</v>
      </c>
    </row>
    <row r="438" spans="2:15">
      <c r="I438" s="170"/>
      <c r="K438" t="s">
        <v>1846</v>
      </c>
    </row>
    <row r="439" spans="2:15">
      <c r="I439" s="170"/>
    </row>
    <row r="440" spans="2:15">
      <c r="B440" t="s">
        <v>1037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800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728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779</v>
      </c>
    </row>
    <row r="443" spans="2:15">
      <c r="I443" s="170"/>
      <c r="J443" s="17"/>
      <c r="K443" s="218"/>
    </row>
    <row r="444" spans="2:15">
      <c r="B444" t="s">
        <v>1038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738</v>
      </c>
      <c r="O444" t="s">
        <v>1647</v>
      </c>
    </row>
    <row r="445" spans="2:15">
      <c r="C445" t="s">
        <v>27</v>
      </c>
      <c r="E445" t="s">
        <v>33</v>
      </c>
      <c r="G445" t="s">
        <v>158</v>
      </c>
      <c r="I445" s="82" t="s">
        <v>753</v>
      </c>
      <c r="K445" t="s">
        <v>155</v>
      </c>
      <c r="M445" t="s">
        <v>800</v>
      </c>
      <c r="O445" t="s">
        <v>1662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728</v>
      </c>
      <c r="M446" t="s">
        <v>39</v>
      </c>
      <c r="O446" t="s">
        <v>762</v>
      </c>
    </row>
    <row r="447" spans="2:15">
      <c r="I447" s="170"/>
      <c r="J447" s="10"/>
      <c r="K447" s="218"/>
    </row>
    <row r="448" spans="2:15">
      <c r="B448" t="s">
        <v>1039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749</v>
      </c>
      <c r="M448" t="s">
        <v>2535</v>
      </c>
      <c r="O448" t="s">
        <v>143</v>
      </c>
    </row>
    <row r="449" spans="2:15">
      <c r="C449" t="s">
        <v>1075</v>
      </c>
      <c r="E449" t="s">
        <v>144</v>
      </c>
      <c r="G449" t="s">
        <v>29</v>
      </c>
      <c r="I449" s="82" t="s">
        <v>764</v>
      </c>
      <c r="K449" t="s">
        <v>155</v>
      </c>
      <c r="M449" t="s">
        <v>783</v>
      </c>
      <c r="O449" t="s">
        <v>753</v>
      </c>
    </row>
    <row r="450" spans="2:15">
      <c r="C450" t="s">
        <v>1076</v>
      </c>
      <c r="E450" t="s">
        <v>4</v>
      </c>
      <c r="G450" t="s">
        <v>17</v>
      </c>
      <c r="I450" s="82" t="s">
        <v>1323</v>
      </c>
      <c r="K450" t="s">
        <v>141</v>
      </c>
      <c r="M450" t="s">
        <v>141</v>
      </c>
      <c r="O450" t="s">
        <v>1647</v>
      </c>
    </row>
    <row r="451" spans="2:15">
      <c r="I451" s="82" t="s">
        <v>1324</v>
      </c>
      <c r="K451" s="218"/>
    </row>
    <row r="452" spans="2:15">
      <c r="I452" s="82"/>
    </row>
    <row r="453" spans="2:15">
      <c r="B453" t="s">
        <v>1040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749</v>
      </c>
      <c r="M453" t="s">
        <v>800</v>
      </c>
      <c r="O453" t="s">
        <v>1662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1653</v>
      </c>
      <c r="O455" t="s">
        <v>1647</v>
      </c>
    </row>
    <row r="456" spans="2:15">
      <c r="I456" s="170"/>
      <c r="K456" s="218"/>
    </row>
    <row r="457" spans="2:15">
      <c r="B457" t="s">
        <v>1041</v>
      </c>
      <c r="C457" t="s">
        <v>1</v>
      </c>
      <c r="E457" t="s">
        <v>23</v>
      </c>
      <c r="G457" t="s">
        <v>21</v>
      </c>
      <c r="I457" s="82" t="s">
        <v>779</v>
      </c>
      <c r="K457" t="s">
        <v>17</v>
      </c>
      <c r="M457" t="s">
        <v>31</v>
      </c>
      <c r="O457" t="s">
        <v>800</v>
      </c>
    </row>
    <row r="458" spans="2:15">
      <c r="C458" t="s">
        <v>27</v>
      </c>
      <c r="E458" t="s">
        <v>21</v>
      </c>
      <c r="G458" t="s">
        <v>141</v>
      </c>
      <c r="I458" s="82" t="s">
        <v>728</v>
      </c>
      <c r="J458" s="10"/>
      <c r="K458" t="s">
        <v>769</v>
      </c>
      <c r="M458" t="s">
        <v>764</v>
      </c>
      <c r="O458" t="s">
        <v>1647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1645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1042</v>
      </c>
      <c r="C461" t="s">
        <v>1</v>
      </c>
      <c r="E461" t="s">
        <v>21</v>
      </c>
      <c r="G461" t="s">
        <v>154</v>
      </c>
      <c r="I461" s="82" t="s">
        <v>21</v>
      </c>
      <c r="K461" t="s">
        <v>800</v>
      </c>
      <c r="M461" t="s">
        <v>162</v>
      </c>
      <c r="O461" t="s">
        <v>1647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733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778</v>
      </c>
      <c r="M463" t="s">
        <v>39</v>
      </c>
      <c r="O463" t="s">
        <v>1661</v>
      </c>
    </row>
    <row r="464" spans="2:15">
      <c r="I464" s="170"/>
      <c r="J464" s="10"/>
      <c r="K464" s="218"/>
    </row>
    <row r="465" spans="2:15">
      <c r="B465" t="s">
        <v>1043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1653</v>
      </c>
      <c r="M465" t="s">
        <v>800</v>
      </c>
      <c r="O465" t="s">
        <v>1661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800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778</v>
      </c>
      <c r="M467" t="s">
        <v>753</v>
      </c>
      <c r="O467" t="s">
        <v>1647</v>
      </c>
    </row>
    <row r="468" spans="2:15">
      <c r="I468" s="170"/>
      <c r="K468" s="218"/>
    </row>
    <row r="469" spans="2:15">
      <c r="B469" t="s">
        <v>1044</v>
      </c>
      <c r="C469" t="s">
        <v>15</v>
      </c>
      <c r="E469" t="s">
        <v>21</v>
      </c>
      <c r="G469" t="s">
        <v>142</v>
      </c>
      <c r="I469" s="82" t="s">
        <v>790</v>
      </c>
      <c r="J469" s="10"/>
      <c r="K469" t="s">
        <v>154</v>
      </c>
      <c r="M469" t="s">
        <v>889</v>
      </c>
      <c r="O469" t="s">
        <v>2008</v>
      </c>
    </row>
    <row r="470" spans="2:15">
      <c r="C470" t="s">
        <v>1</v>
      </c>
      <c r="E470" t="s">
        <v>33</v>
      </c>
      <c r="G470" t="s">
        <v>29</v>
      </c>
      <c r="I470" s="82" t="s">
        <v>774</v>
      </c>
      <c r="J470" s="17"/>
      <c r="K470" t="s">
        <v>153</v>
      </c>
      <c r="M470" t="s">
        <v>800</v>
      </c>
      <c r="O470" t="s">
        <v>764</v>
      </c>
    </row>
    <row r="471" spans="2:15">
      <c r="C471" t="s">
        <v>27</v>
      </c>
      <c r="E471" t="s">
        <v>23</v>
      </c>
      <c r="G471" t="s">
        <v>33</v>
      </c>
      <c r="I471" s="82" t="s">
        <v>728</v>
      </c>
      <c r="K471" t="s">
        <v>155</v>
      </c>
      <c r="M471" t="s">
        <v>738</v>
      </c>
      <c r="O471" t="s">
        <v>1647</v>
      </c>
    </row>
    <row r="472" spans="2:15">
      <c r="I472" s="170"/>
      <c r="K472" s="218"/>
    </row>
    <row r="473" spans="2:15">
      <c r="B473" t="s">
        <v>1045</v>
      </c>
      <c r="C473" t="s">
        <v>1</v>
      </c>
      <c r="E473" t="s">
        <v>33</v>
      </c>
      <c r="G473" t="s">
        <v>29</v>
      </c>
      <c r="I473" s="82" t="s">
        <v>31</v>
      </c>
      <c r="K473" t="s">
        <v>1660</v>
      </c>
      <c r="M473" t="s">
        <v>889</v>
      </c>
      <c r="O473" t="s">
        <v>1647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744</v>
      </c>
      <c r="M474" t="s">
        <v>2008</v>
      </c>
      <c r="O474" t="s">
        <v>1661</v>
      </c>
    </row>
    <row r="475" spans="2:15">
      <c r="C475" t="s">
        <v>13</v>
      </c>
      <c r="E475" t="s">
        <v>6</v>
      </c>
      <c r="G475" t="s">
        <v>11</v>
      </c>
      <c r="I475" s="82" t="s">
        <v>753</v>
      </c>
      <c r="J475" s="17"/>
      <c r="K475" t="s">
        <v>796</v>
      </c>
      <c r="M475" t="s">
        <v>738</v>
      </c>
      <c r="O475" t="s">
        <v>3145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1046</v>
      </c>
      <c r="C478" t="s">
        <v>23</v>
      </c>
      <c r="E478" t="s">
        <v>33</v>
      </c>
      <c r="G478" t="s">
        <v>154</v>
      </c>
      <c r="I478" s="82" t="s">
        <v>764</v>
      </c>
      <c r="K478" t="s">
        <v>183</v>
      </c>
      <c r="M478" t="s">
        <v>1662</v>
      </c>
      <c r="O478" t="s">
        <v>1647</v>
      </c>
    </row>
    <row r="479" spans="2:15">
      <c r="C479" t="s">
        <v>1</v>
      </c>
      <c r="E479" t="s">
        <v>21</v>
      </c>
      <c r="G479" t="s">
        <v>35</v>
      </c>
      <c r="I479" s="82" t="s">
        <v>774</v>
      </c>
      <c r="K479" t="s">
        <v>183</v>
      </c>
      <c r="M479" t="s">
        <v>23</v>
      </c>
      <c r="O479" t="s">
        <v>1661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1661</v>
      </c>
      <c r="O480" t="s">
        <v>1652</v>
      </c>
    </row>
    <row r="481" spans="2:15">
      <c r="I481" s="170"/>
      <c r="J481" s="17"/>
    </row>
    <row r="482" spans="2:15">
      <c r="B482" t="s">
        <v>1047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800</v>
      </c>
      <c r="O482" t="s">
        <v>1647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1661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1048</v>
      </c>
      <c r="C486" t="s">
        <v>27</v>
      </c>
      <c r="E486" t="s">
        <v>4</v>
      </c>
      <c r="G486" t="s">
        <v>29</v>
      </c>
      <c r="I486" s="82" t="s">
        <v>738</v>
      </c>
      <c r="J486" s="17"/>
      <c r="K486" t="s">
        <v>183</v>
      </c>
      <c r="M486" t="s">
        <v>1662</v>
      </c>
      <c r="O486" t="s">
        <v>762</v>
      </c>
    </row>
    <row r="487" spans="2:15">
      <c r="C487" t="s">
        <v>33</v>
      </c>
      <c r="E487" t="s">
        <v>33</v>
      </c>
      <c r="G487" t="s">
        <v>153</v>
      </c>
      <c r="I487" s="82" t="s">
        <v>790</v>
      </c>
      <c r="K487" t="s">
        <v>183</v>
      </c>
      <c r="M487" t="s">
        <v>783</v>
      </c>
      <c r="O487" t="s">
        <v>1662</v>
      </c>
    </row>
    <row r="488" spans="2:15">
      <c r="C488" t="s">
        <v>1077</v>
      </c>
      <c r="E488" t="s">
        <v>178</v>
      </c>
      <c r="G488" t="s">
        <v>31</v>
      </c>
      <c r="I488" s="82" t="s">
        <v>755</v>
      </c>
      <c r="K488" t="s">
        <v>183</v>
      </c>
      <c r="M488" t="s">
        <v>1661</v>
      </c>
      <c r="O488" t="s">
        <v>1661</v>
      </c>
    </row>
    <row r="489" spans="2:15">
      <c r="C489" t="s">
        <v>1078</v>
      </c>
      <c r="I489" s="170"/>
    </row>
    <row r="490" spans="2:15">
      <c r="I490" s="170"/>
      <c r="J490" s="10"/>
    </row>
    <row r="491" spans="2:15">
      <c r="B491" t="s">
        <v>1049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1647</v>
      </c>
    </row>
    <row r="492" spans="2:15">
      <c r="B492" t="s">
        <v>1050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800</v>
      </c>
      <c r="O492" t="s">
        <v>1661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749</v>
      </c>
      <c r="O493" t="s">
        <v>21</v>
      </c>
    </row>
    <row r="494" spans="2:15">
      <c r="I494" s="170"/>
      <c r="K494" s="218"/>
    </row>
    <row r="495" spans="2:15">
      <c r="B495" t="s">
        <v>1051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800</v>
      </c>
      <c r="O495" t="s">
        <v>1647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1661</v>
      </c>
    </row>
    <row r="497" spans="1:15">
      <c r="C497" t="s">
        <v>17</v>
      </c>
      <c r="E497" t="s">
        <v>33</v>
      </c>
      <c r="G497" t="s">
        <v>21</v>
      </c>
      <c r="K497" t="s">
        <v>800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5747</v>
      </c>
    </row>
    <row r="502" spans="1:15" s="170" customFormat="1" ht="14.25">
      <c r="A502"/>
      <c r="B502"/>
      <c r="C502"/>
      <c r="D502" s="34" t="s">
        <v>814</v>
      </c>
      <c r="E502" s="34" t="s">
        <v>815</v>
      </c>
      <c r="F502" s="34" t="s">
        <v>816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33</v>
      </c>
      <c r="E506" s="222">
        <v>24</v>
      </c>
      <c r="F506" s="222">
        <v>28</v>
      </c>
      <c r="G506" s="222">
        <f t="shared" si="0"/>
        <v>85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15</v>
      </c>
      <c r="G515" s="222">
        <f t="shared" si="0"/>
        <v>49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790</v>
      </c>
      <c r="D519" s="222">
        <v>14</v>
      </c>
      <c r="E519" s="222">
        <v>17</v>
      </c>
      <c r="F519" s="222">
        <v>9</v>
      </c>
      <c r="G519" s="222">
        <f t="shared" si="0"/>
        <v>40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13</v>
      </c>
      <c r="F520" s="222">
        <v>14</v>
      </c>
      <c r="G520" s="222">
        <f t="shared" si="0"/>
        <v>46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1661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753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796</v>
      </c>
      <c r="D532" s="222">
        <v>7</v>
      </c>
      <c r="E532" s="222">
        <v>6</v>
      </c>
      <c r="F532" s="222">
        <v>12</v>
      </c>
      <c r="G532" s="222">
        <f t="shared" si="0"/>
        <v>25</v>
      </c>
    </row>
    <row r="533" spans="1:7" s="170" customFormat="1">
      <c r="A533" s="107"/>
      <c r="B533" s="233"/>
      <c r="C533" s="82" t="s">
        <v>1647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749</v>
      </c>
      <c r="D535" s="222">
        <v>9</v>
      </c>
      <c r="E535" s="222">
        <v>5</v>
      </c>
      <c r="F535" s="222">
        <v>8</v>
      </c>
      <c r="G535" s="222">
        <f t="shared" ref="G535:G566" si="1">SUM(D535:F535)</f>
        <v>22</v>
      </c>
    </row>
    <row r="536" spans="1:7" s="170" customFormat="1">
      <c r="A536" s="107"/>
      <c r="B536" s="233"/>
      <c r="C536" s="234" t="s">
        <v>757</v>
      </c>
      <c r="D536" s="222">
        <v>7</v>
      </c>
      <c r="E536" s="222">
        <v>10</v>
      </c>
      <c r="F536" s="222">
        <v>7</v>
      </c>
      <c r="G536" s="222">
        <f t="shared" si="1"/>
        <v>24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1653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800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762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783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778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2005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746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744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733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1657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2006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788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1662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771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779</v>
      </c>
      <c r="D554" s="222">
        <v>6</v>
      </c>
      <c r="E554" s="222">
        <v>6</v>
      </c>
      <c r="F554" s="222">
        <v>6</v>
      </c>
      <c r="G554" s="222">
        <f t="shared" si="1"/>
        <v>18</v>
      </c>
    </row>
    <row r="555" spans="1:7" s="170" customFormat="1">
      <c r="A555" s="107"/>
      <c r="B555" s="233"/>
      <c r="C555" s="234" t="s">
        <v>748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734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763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1656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1660</v>
      </c>
      <c r="D559" s="222">
        <v>3</v>
      </c>
      <c r="E559" s="222">
        <v>6</v>
      </c>
      <c r="F559" s="222">
        <v>1</v>
      </c>
      <c r="G559" s="222">
        <f t="shared" si="1"/>
        <v>10</v>
      </c>
    </row>
    <row r="560" spans="1:7" s="170" customFormat="1">
      <c r="A560" s="107"/>
      <c r="B560" s="233"/>
      <c r="C560" s="234" t="s">
        <v>764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728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2008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769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738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782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2027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1645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755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2004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1655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1654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1643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1659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1652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2002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1644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2007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2048</v>
      </c>
      <c r="D580" s="222">
        <v>1</v>
      </c>
      <c r="E580" s="222">
        <v>1</v>
      </c>
      <c r="F580" s="222">
        <v>1</v>
      </c>
      <c r="G580" s="222">
        <f t="shared" si="2"/>
        <v>3</v>
      </c>
    </row>
    <row r="581" spans="1:13" s="170" customFormat="1">
      <c r="C581" s="218" t="s">
        <v>2000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2009</v>
      </c>
      <c r="D582" s="222">
        <v>1</v>
      </c>
      <c r="E582" s="222">
        <v>0</v>
      </c>
      <c r="F582" s="222">
        <v>2</v>
      </c>
      <c r="G582" s="222">
        <f t="shared" si="2"/>
        <v>3</v>
      </c>
    </row>
    <row r="583" spans="1:13" s="170" customFormat="1">
      <c r="C583" s="234" t="s">
        <v>774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2023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2024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2001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2021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2016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1641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1658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2026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2025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2051</v>
      </c>
      <c r="D594" s="222">
        <v>1</v>
      </c>
      <c r="E594" s="222">
        <v>0</v>
      </c>
      <c r="F594" s="222">
        <v>1</v>
      </c>
      <c r="G594" s="222">
        <f t="shared" si="2"/>
        <v>2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1650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2050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2022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4493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784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1648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2155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1676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3373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3381</v>
      </c>
      <c r="D605" s="222">
        <v>0</v>
      </c>
      <c r="E605" s="222">
        <v>1</v>
      </c>
      <c r="F605" s="222">
        <v>1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3379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3391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3368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3377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3371</v>
      </c>
      <c r="D610" s="222">
        <v>4</v>
      </c>
      <c r="E610" s="222">
        <v>2</v>
      </c>
      <c r="F610" s="222">
        <v>0</v>
      </c>
      <c r="G610" s="222">
        <f t="shared" si="3"/>
        <v>6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3395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3370</v>
      </c>
      <c r="D612" s="222">
        <v>0</v>
      </c>
      <c r="E612" s="222">
        <v>0</v>
      </c>
      <c r="F612" s="222">
        <v>1</v>
      </c>
      <c r="G612" s="222">
        <f t="shared" ref="G612:G619" si="4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3369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3361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3376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3364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3394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3393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3363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3365</v>
      </c>
      <c r="D620" s="222">
        <v>1</v>
      </c>
      <c r="E620" s="222">
        <v>0</v>
      </c>
      <c r="F620" s="222">
        <v>0</v>
      </c>
      <c r="G620" s="222">
        <f t="shared" ref="G620:G621" si="5"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3375</v>
      </c>
      <c r="D621" s="222">
        <v>0</v>
      </c>
      <c r="E621" s="222">
        <v>0</v>
      </c>
      <c r="F621" s="222">
        <v>1</v>
      </c>
      <c r="G621" s="222">
        <f t="shared" si="5"/>
        <v>1</v>
      </c>
      <c r="H621" s="170"/>
      <c r="I621" s="170"/>
      <c r="J621" s="170"/>
      <c r="K621" s="170"/>
      <c r="L621" s="170"/>
      <c r="M621" s="170"/>
    </row>
    <row r="622" spans="1:13">
      <c r="C622" s="82"/>
    </row>
    <row r="623" spans="1:13">
      <c r="C623" s="127" t="s">
        <v>40</v>
      </c>
      <c r="D623" s="80">
        <f>SUM(D503:D622)</f>
        <v>732</v>
      </c>
      <c r="E623" s="80">
        <f>SUM(E503:E622)</f>
        <v>737</v>
      </c>
      <c r="F623" s="80">
        <f>SUM(F503:F622)</f>
        <v>732</v>
      </c>
      <c r="G623" s="80">
        <f>SUM(G503:G622)</f>
        <v>2201</v>
      </c>
    </row>
    <row r="624" spans="1:13">
      <c r="C624" s="127"/>
      <c r="D624" s="80"/>
      <c r="E624" s="80"/>
      <c r="F624" s="80"/>
      <c r="G624" s="80"/>
    </row>
    <row r="625" spans="2:13">
      <c r="C625" s="127"/>
      <c r="D625" s="80"/>
      <c r="E625" s="80"/>
      <c r="F625" s="80"/>
      <c r="G625" s="80"/>
    </row>
    <row r="629" spans="2:13" ht="15">
      <c r="C629" s="15" t="s">
        <v>1098</v>
      </c>
      <c r="E629" s="15" t="s">
        <v>1099</v>
      </c>
      <c r="G629" s="15" t="s">
        <v>1100</v>
      </c>
      <c r="I629" s="15" t="s">
        <v>1101</v>
      </c>
      <c r="K629" s="15" t="s">
        <v>1619</v>
      </c>
      <c r="M629" s="15" t="s">
        <v>2020</v>
      </c>
    </row>
    <row r="631" spans="2:13">
      <c r="B631" s="18" t="s">
        <v>0</v>
      </c>
      <c r="C631" s="221" t="s">
        <v>27</v>
      </c>
      <c r="D631" s="18" t="s">
        <v>0</v>
      </c>
      <c r="E631" t="s">
        <v>21</v>
      </c>
      <c r="F631" s="18" t="s">
        <v>0</v>
      </c>
      <c r="G631" s="221" t="s">
        <v>9</v>
      </c>
      <c r="H631" s="18" t="s">
        <v>0</v>
      </c>
      <c r="I631" s="221" t="s">
        <v>11</v>
      </c>
      <c r="J631" s="18"/>
    </row>
    <row r="632" spans="2:13">
      <c r="B632" s="18"/>
      <c r="C632" s="111" t="s">
        <v>1080</v>
      </c>
      <c r="D632" s="18"/>
      <c r="E632" t="s">
        <v>1111</v>
      </c>
      <c r="F632" s="18"/>
      <c r="G632" s="221" t="s">
        <v>1147</v>
      </c>
      <c r="H632" s="18"/>
      <c r="I632" s="221" t="s">
        <v>1325</v>
      </c>
      <c r="J632" s="18"/>
    </row>
    <row r="633" spans="2:13">
      <c r="B633" s="18" t="s">
        <v>2</v>
      </c>
      <c r="C633" s="221" t="s">
        <v>11</v>
      </c>
      <c r="D633" s="18" t="s">
        <v>2</v>
      </c>
      <c r="E633" t="s">
        <v>178</v>
      </c>
      <c r="F633" s="18" t="s">
        <v>2</v>
      </c>
      <c r="G633" s="221" t="s">
        <v>29</v>
      </c>
      <c r="H633" s="18" t="s">
        <v>2</v>
      </c>
      <c r="I633" t="s">
        <v>153</v>
      </c>
      <c r="J633" s="18"/>
      <c r="K633" s="221"/>
    </row>
    <row r="634" spans="2:13">
      <c r="B634" s="18"/>
      <c r="C634" s="221" t="s">
        <v>1081</v>
      </c>
      <c r="D634" s="18"/>
      <c r="E634" t="s">
        <v>1112</v>
      </c>
      <c r="F634" s="18"/>
      <c r="G634" s="221" t="s">
        <v>1149</v>
      </c>
      <c r="H634" s="18"/>
      <c r="I634" s="221" t="s">
        <v>1278</v>
      </c>
      <c r="J634" s="18"/>
    </row>
    <row r="635" spans="2:13">
      <c r="B635" s="18" t="s">
        <v>3</v>
      </c>
      <c r="C635" s="221" t="s">
        <v>1</v>
      </c>
      <c r="D635" s="18" t="s">
        <v>3</v>
      </c>
      <c r="E635" t="s">
        <v>33</v>
      </c>
      <c r="F635" s="18" t="s">
        <v>3</v>
      </c>
      <c r="G635" s="221" t="s">
        <v>19</v>
      </c>
      <c r="H635" s="18" t="s">
        <v>3</v>
      </c>
      <c r="I635" s="221" t="s">
        <v>154</v>
      </c>
      <c r="J635" s="18"/>
      <c r="K635" s="221"/>
    </row>
    <row r="636" spans="2:13">
      <c r="B636" s="18"/>
      <c r="C636" s="221" t="s">
        <v>1082</v>
      </c>
      <c r="D636" s="18"/>
      <c r="E636" t="s">
        <v>1113</v>
      </c>
      <c r="F636" s="18"/>
      <c r="G636" s="221" t="s">
        <v>1148</v>
      </c>
      <c r="H636" s="18"/>
      <c r="I636" s="221" t="s">
        <v>1334</v>
      </c>
      <c r="J636" s="18"/>
    </row>
    <row r="637" spans="2:13">
      <c r="B637" s="18" t="s">
        <v>5</v>
      </c>
      <c r="C637" s="221" t="s">
        <v>9</v>
      </c>
      <c r="D637" s="18" t="s">
        <v>5</v>
      </c>
      <c r="E637" t="s">
        <v>6</v>
      </c>
      <c r="F637" s="18" t="s">
        <v>5</v>
      </c>
      <c r="G637" s="221" t="s">
        <v>153</v>
      </c>
      <c r="H637" s="18" t="s">
        <v>5</v>
      </c>
      <c r="I637" s="221" t="s">
        <v>31</v>
      </c>
      <c r="J637" s="18"/>
      <c r="K637" s="221"/>
    </row>
    <row r="638" spans="2:13">
      <c r="B638" s="18"/>
      <c r="C638" s="221" t="s">
        <v>1083</v>
      </c>
      <c r="D638" s="18"/>
      <c r="E638" t="s">
        <v>1114</v>
      </c>
      <c r="F638" s="18"/>
      <c r="G638" s="221" t="s">
        <v>1150</v>
      </c>
      <c r="H638" s="18"/>
      <c r="I638" s="221" t="s">
        <v>1326</v>
      </c>
      <c r="J638" s="18"/>
    </row>
    <row r="639" spans="2:13">
      <c r="B639" s="18" t="s">
        <v>7</v>
      </c>
      <c r="C639" s="221" t="s">
        <v>25</v>
      </c>
      <c r="D639" s="18" t="s">
        <v>7</v>
      </c>
      <c r="E639" t="s">
        <v>19</v>
      </c>
      <c r="F639" s="18" t="s">
        <v>7</v>
      </c>
      <c r="G639" s="221" t="s">
        <v>31</v>
      </c>
      <c r="H639" s="18" t="s">
        <v>7</v>
      </c>
      <c r="I639" s="221" t="s">
        <v>744</v>
      </c>
      <c r="J639" s="18"/>
      <c r="K639" s="221"/>
    </row>
    <row r="640" spans="2:13">
      <c r="B640" s="18"/>
      <c r="C640" s="221" t="s">
        <v>1084</v>
      </c>
      <c r="D640" s="18"/>
      <c r="E640" t="s">
        <v>1115</v>
      </c>
      <c r="F640" s="18"/>
      <c r="G640" s="221" t="s">
        <v>1151</v>
      </c>
      <c r="H640" s="18"/>
      <c r="I640" s="221" t="s">
        <v>1317</v>
      </c>
      <c r="J640" s="18"/>
    </row>
    <row r="641" spans="2:11">
      <c r="B641" s="18" t="s">
        <v>8</v>
      </c>
      <c r="C641" s="221" t="s">
        <v>17</v>
      </c>
      <c r="D641" s="18" t="s">
        <v>8</v>
      </c>
      <c r="E641" t="s">
        <v>11</v>
      </c>
      <c r="F641" s="18" t="s">
        <v>8</v>
      </c>
      <c r="G641" s="221" t="s">
        <v>21</v>
      </c>
      <c r="H641" s="18" t="s">
        <v>8</v>
      </c>
      <c r="I641" s="221" t="s">
        <v>143</v>
      </c>
      <c r="J641" s="18"/>
      <c r="K641" s="221"/>
    </row>
    <row r="642" spans="2:11">
      <c r="B642" s="18"/>
      <c r="C642" s="221" t="s">
        <v>1085</v>
      </c>
      <c r="D642" s="18"/>
      <c r="E642" t="s">
        <v>1116</v>
      </c>
      <c r="F642" s="18"/>
      <c r="G642" s="221" t="s">
        <v>1152</v>
      </c>
      <c r="H642" s="18"/>
      <c r="I642" s="221" t="s">
        <v>1330</v>
      </c>
      <c r="J642" s="18"/>
    </row>
    <row r="643" spans="2:11">
      <c r="B643" s="18" t="s">
        <v>10</v>
      </c>
      <c r="C643" s="221" t="s">
        <v>15</v>
      </c>
      <c r="D643" s="18" t="s">
        <v>10</v>
      </c>
      <c r="E643" t="s">
        <v>4</v>
      </c>
      <c r="F643" s="18" t="s">
        <v>10</v>
      </c>
      <c r="G643" s="221" t="s">
        <v>154</v>
      </c>
      <c r="H643" s="18" t="s">
        <v>10</v>
      </c>
      <c r="I643" t="s">
        <v>33</v>
      </c>
      <c r="J643" s="18"/>
      <c r="K643" s="221"/>
    </row>
    <row r="644" spans="2:11">
      <c r="B644" s="18"/>
      <c r="C644" s="221" t="s">
        <v>1086</v>
      </c>
      <c r="D644" s="18"/>
      <c r="E644" t="s">
        <v>1117</v>
      </c>
      <c r="F644" s="18"/>
      <c r="G644" s="221" t="s">
        <v>1153</v>
      </c>
      <c r="H644" s="18"/>
      <c r="I644" s="221" t="s">
        <v>1253</v>
      </c>
      <c r="J644" s="18"/>
    </row>
    <row r="645" spans="2:11">
      <c r="B645" s="18" t="s">
        <v>12</v>
      </c>
      <c r="C645" s="221" t="s">
        <v>31</v>
      </c>
      <c r="D645" s="18" t="s">
        <v>12</v>
      </c>
      <c r="E645" t="s">
        <v>144</v>
      </c>
      <c r="F645" s="18" t="s">
        <v>12</v>
      </c>
      <c r="G645" s="221" t="s">
        <v>11</v>
      </c>
      <c r="H645" s="18" t="s">
        <v>12</v>
      </c>
      <c r="I645" s="221" t="s">
        <v>17</v>
      </c>
      <c r="J645" s="18"/>
      <c r="K645" s="221"/>
    </row>
    <row r="646" spans="2:11">
      <c r="B646" s="18"/>
      <c r="C646" s="221" t="s">
        <v>1105</v>
      </c>
      <c r="D646" s="18"/>
      <c r="E646" t="s">
        <v>1118</v>
      </c>
      <c r="F646" s="18"/>
      <c r="G646" s="221" t="s">
        <v>1154</v>
      </c>
      <c r="H646" s="18"/>
      <c r="I646" s="221" t="s">
        <v>1333</v>
      </c>
      <c r="J646" s="18"/>
    </row>
    <row r="647" spans="2:11">
      <c r="B647" s="18" t="s">
        <v>14</v>
      </c>
      <c r="C647" s="221" t="s">
        <v>23</v>
      </c>
      <c r="D647" s="18" t="s">
        <v>14</v>
      </c>
      <c r="E647" t="s">
        <v>143</v>
      </c>
      <c r="F647" s="18" t="s">
        <v>14</v>
      </c>
      <c r="G647" s="221" t="s">
        <v>143</v>
      </c>
      <c r="H647" s="18" t="s">
        <v>14</v>
      </c>
      <c r="I647" s="221" t="s">
        <v>762</v>
      </c>
      <c r="J647" s="18"/>
    </row>
    <row r="648" spans="2:11">
      <c r="B648" s="18"/>
      <c r="C648" s="221" t="s">
        <v>1087</v>
      </c>
      <c r="D648" s="18"/>
      <c r="E648" t="s">
        <v>1119</v>
      </c>
      <c r="F648" s="18"/>
      <c r="G648" s="221" t="s">
        <v>1155</v>
      </c>
      <c r="H648" s="18"/>
      <c r="I648" s="221" t="s">
        <v>1280</v>
      </c>
      <c r="J648" s="18"/>
      <c r="K648" s="221"/>
    </row>
    <row r="649" spans="2:11">
      <c r="B649" s="18" t="s">
        <v>16</v>
      </c>
      <c r="C649" s="221" t="s">
        <v>33</v>
      </c>
      <c r="D649" s="18" t="s">
        <v>16</v>
      </c>
      <c r="E649" t="s">
        <v>23</v>
      </c>
      <c r="F649" s="18" t="s">
        <v>16</v>
      </c>
      <c r="G649" s="221" t="s">
        <v>33</v>
      </c>
      <c r="H649" s="18" t="s">
        <v>16</v>
      </c>
      <c r="I649" t="s">
        <v>1</v>
      </c>
      <c r="J649" s="18"/>
      <c r="K649" s="221"/>
    </row>
    <row r="650" spans="2:11">
      <c r="B650" s="18"/>
      <c r="C650" s="221" t="s">
        <v>1088</v>
      </c>
      <c r="D650" s="18"/>
      <c r="E650" t="s">
        <v>1120</v>
      </c>
      <c r="F650" s="18"/>
      <c r="G650" s="221" t="s">
        <v>1156</v>
      </c>
      <c r="H650" s="18"/>
      <c r="I650" s="221" t="s">
        <v>1331</v>
      </c>
      <c r="J650" s="18"/>
    </row>
    <row r="651" spans="2:11">
      <c r="B651" s="18" t="s">
        <v>18</v>
      </c>
      <c r="C651" s="221" t="s">
        <v>178</v>
      </c>
      <c r="D651" s="18" t="s">
        <v>18</v>
      </c>
      <c r="E651" t="s">
        <v>141</v>
      </c>
      <c r="F651" s="18" t="s">
        <v>18</v>
      </c>
      <c r="G651" s="221" t="s">
        <v>25</v>
      </c>
      <c r="H651" s="18" t="s">
        <v>18</v>
      </c>
      <c r="I651" s="221" t="s">
        <v>778</v>
      </c>
      <c r="J651" s="18"/>
      <c r="K651" s="221"/>
    </row>
    <row r="652" spans="2:11">
      <c r="B652" s="18"/>
      <c r="C652" s="221" t="s">
        <v>1089</v>
      </c>
      <c r="D652" s="18"/>
      <c r="E652" t="s">
        <v>1121</v>
      </c>
      <c r="F652" s="18"/>
      <c r="G652" s="221" t="s">
        <v>1157</v>
      </c>
      <c r="H652" s="18"/>
      <c r="I652" s="221" t="s">
        <v>1318</v>
      </c>
      <c r="J652" s="18"/>
    </row>
    <row r="653" spans="2:11">
      <c r="B653" s="18" t="s">
        <v>20</v>
      </c>
      <c r="C653" s="221" t="s">
        <v>6</v>
      </c>
      <c r="D653" s="18" t="s">
        <v>20</v>
      </c>
      <c r="E653" t="s">
        <v>31</v>
      </c>
      <c r="F653" s="18" t="s">
        <v>20</v>
      </c>
      <c r="G653" s="221" t="s">
        <v>141</v>
      </c>
      <c r="H653" s="18" t="s">
        <v>20</v>
      </c>
      <c r="I653" s="221" t="s">
        <v>790</v>
      </c>
      <c r="J653" s="18"/>
      <c r="K653" s="221"/>
    </row>
    <row r="654" spans="2:11">
      <c r="B654" s="18"/>
      <c r="C654" s="221" t="s">
        <v>1090</v>
      </c>
      <c r="D654" s="18"/>
      <c r="E654" t="s">
        <v>1122</v>
      </c>
      <c r="F654" s="18"/>
      <c r="G654" s="221" t="s">
        <v>1158</v>
      </c>
      <c r="H654" s="18"/>
      <c r="I654" s="221" t="s">
        <v>1339</v>
      </c>
      <c r="J654" s="18"/>
    </row>
    <row r="655" spans="2:11">
      <c r="B655" s="18" t="s">
        <v>22</v>
      </c>
      <c r="C655" s="221" t="s">
        <v>4</v>
      </c>
      <c r="D655" s="18" t="s">
        <v>22</v>
      </c>
      <c r="E655" t="s">
        <v>9</v>
      </c>
      <c r="F655" s="18" t="s">
        <v>22</v>
      </c>
      <c r="G655" s="221" t="s">
        <v>27</v>
      </c>
      <c r="H655" s="18" t="s">
        <v>22</v>
      </c>
      <c r="I655" s="221" t="s">
        <v>141</v>
      </c>
      <c r="J655" s="18"/>
      <c r="K655" s="221"/>
    </row>
    <row r="656" spans="2:11">
      <c r="B656" s="18"/>
      <c r="C656" s="221" t="s">
        <v>1091</v>
      </c>
      <c r="D656" s="18"/>
      <c r="E656" t="s">
        <v>1123</v>
      </c>
      <c r="F656" s="18"/>
      <c r="G656" s="221" t="s">
        <v>1159</v>
      </c>
      <c r="H656" s="18"/>
      <c r="I656" s="221" t="s">
        <v>1332</v>
      </c>
      <c r="J656" s="18"/>
    </row>
    <row r="657" spans="2:11">
      <c r="B657" s="18" t="s">
        <v>24</v>
      </c>
      <c r="C657" s="221" t="s">
        <v>35</v>
      </c>
      <c r="D657" s="18" t="s">
        <v>24</v>
      </c>
      <c r="E657" t="s">
        <v>13</v>
      </c>
      <c r="F657" s="18" t="s">
        <v>24</v>
      </c>
      <c r="G657" s="221" t="s">
        <v>156</v>
      </c>
      <c r="H657" s="18" t="s">
        <v>24</v>
      </c>
      <c r="I657" s="221" t="s">
        <v>734</v>
      </c>
      <c r="J657" s="18"/>
    </row>
    <row r="658" spans="2:11">
      <c r="B658" s="18"/>
      <c r="C658" s="221" t="s">
        <v>1092</v>
      </c>
      <c r="D658" s="18"/>
      <c r="E658" t="s">
        <v>1124</v>
      </c>
      <c r="F658" s="18"/>
      <c r="G658" s="221" t="s">
        <v>1160</v>
      </c>
      <c r="H658" s="18"/>
      <c r="I658" s="221" t="s">
        <v>1340</v>
      </c>
      <c r="J658" s="18"/>
      <c r="K658" s="221"/>
    </row>
    <row r="659" spans="2:11">
      <c r="B659" s="18" t="s">
        <v>26</v>
      </c>
      <c r="C659" s="221" t="s">
        <v>29</v>
      </c>
      <c r="D659" s="18" t="s">
        <v>26</v>
      </c>
      <c r="E659" t="s">
        <v>29</v>
      </c>
      <c r="F659" s="18" t="s">
        <v>26</v>
      </c>
      <c r="G659" s="221" t="s">
        <v>142</v>
      </c>
      <c r="H659" s="18" t="s">
        <v>26</v>
      </c>
      <c r="I659" s="221" t="s">
        <v>796</v>
      </c>
      <c r="J659" s="18"/>
      <c r="K659" s="221"/>
    </row>
    <row r="660" spans="2:11">
      <c r="B660" s="18"/>
      <c r="C660" s="221" t="s">
        <v>1093</v>
      </c>
      <c r="D660" s="18"/>
      <c r="E660" t="s">
        <v>1125</v>
      </c>
      <c r="F660" s="18"/>
      <c r="G660" s="221" t="s">
        <v>1161</v>
      </c>
      <c r="H660" s="18"/>
      <c r="I660" s="221" t="s">
        <v>1094</v>
      </c>
      <c r="J660" s="18"/>
    </row>
    <row r="661" spans="2:11">
      <c r="B661" s="18" t="s">
        <v>28</v>
      </c>
      <c r="C661" s="221" t="s">
        <v>179</v>
      </c>
      <c r="D661" s="18" t="s">
        <v>28</v>
      </c>
      <c r="E661" t="s">
        <v>1</v>
      </c>
      <c r="F661" s="18" t="s">
        <v>28</v>
      </c>
      <c r="G661" s="221" t="s">
        <v>162</v>
      </c>
      <c r="H661" s="18" t="s">
        <v>28</v>
      </c>
      <c r="I661" s="221" t="s">
        <v>21</v>
      </c>
      <c r="J661" s="18"/>
      <c r="K661" s="221"/>
    </row>
    <row r="662" spans="2:11">
      <c r="B662" s="18"/>
      <c r="C662" s="221" t="s">
        <v>1094</v>
      </c>
      <c r="D662" s="18"/>
      <c r="E662" t="s">
        <v>1126</v>
      </c>
      <c r="F662" s="18"/>
      <c r="G662" s="221" t="s">
        <v>1162</v>
      </c>
      <c r="H662" s="18"/>
      <c r="I662" s="221" t="s">
        <v>1327</v>
      </c>
      <c r="J662" s="18"/>
    </row>
    <row r="663" spans="2:11">
      <c r="B663" s="18" t="s">
        <v>30</v>
      </c>
      <c r="C663" s="221" t="s">
        <v>37</v>
      </c>
      <c r="D663" s="18" t="s">
        <v>30</v>
      </c>
      <c r="E663" t="s">
        <v>15</v>
      </c>
      <c r="F663" s="18" t="s">
        <v>30</v>
      </c>
      <c r="G663" s="221" t="s">
        <v>37</v>
      </c>
      <c r="H663" s="18" t="s">
        <v>30</v>
      </c>
      <c r="I663" t="s">
        <v>779</v>
      </c>
      <c r="J663" s="18"/>
      <c r="K663" s="221"/>
    </row>
    <row r="664" spans="2:11">
      <c r="B664" s="18"/>
      <c r="C664" s="221" t="s">
        <v>1095</v>
      </c>
      <c r="D664" s="18"/>
      <c r="E664" t="s">
        <v>1129</v>
      </c>
      <c r="F664" s="18"/>
      <c r="G664" s="221" t="s">
        <v>1162</v>
      </c>
      <c r="H664" s="18"/>
      <c r="I664" s="221" t="s">
        <v>1329</v>
      </c>
      <c r="J664" s="18"/>
    </row>
    <row r="665" spans="2:11">
      <c r="B665" s="18" t="s">
        <v>32</v>
      </c>
      <c r="C665" s="221" t="s">
        <v>39</v>
      </c>
      <c r="D665" s="18" t="s">
        <v>32</v>
      </c>
      <c r="E665" t="s">
        <v>35</v>
      </c>
      <c r="F665" s="18" t="s">
        <v>32</v>
      </c>
      <c r="G665" s="221" t="s">
        <v>17</v>
      </c>
      <c r="H665" s="18" t="s">
        <v>32</v>
      </c>
      <c r="I665" s="221" t="s">
        <v>738</v>
      </c>
      <c r="J665" s="18"/>
      <c r="K665" s="221"/>
    </row>
    <row r="666" spans="2:11">
      <c r="B666" s="18"/>
      <c r="C666" s="221" t="s">
        <v>1103</v>
      </c>
      <c r="E666" t="s">
        <v>1127</v>
      </c>
      <c r="F666" s="18"/>
      <c r="G666" s="221" t="s">
        <v>1163</v>
      </c>
      <c r="H666" s="18"/>
      <c r="I666" s="221" t="s">
        <v>1338</v>
      </c>
      <c r="J666" s="18"/>
    </row>
    <row r="667" spans="2:11">
      <c r="B667" s="18" t="s">
        <v>34</v>
      </c>
      <c r="C667" s="221" t="s">
        <v>21</v>
      </c>
      <c r="D667" s="18" t="s">
        <v>34</v>
      </c>
      <c r="E667" t="s">
        <v>27</v>
      </c>
      <c r="F667" s="18" t="s">
        <v>34</v>
      </c>
      <c r="G667" s="221" t="s">
        <v>158</v>
      </c>
      <c r="H667" s="18" t="s">
        <v>34</v>
      </c>
      <c r="I667" t="s">
        <v>39</v>
      </c>
      <c r="J667" s="18"/>
      <c r="K667" s="221"/>
    </row>
    <row r="668" spans="2:11">
      <c r="B668" s="18"/>
      <c r="C668" s="221" t="s">
        <v>1096</v>
      </c>
      <c r="D668" s="18"/>
      <c r="E668" t="s">
        <v>1128</v>
      </c>
      <c r="F668" s="18"/>
      <c r="G668" s="221" t="s">
        <v>1164</v>
      </c>
      <c r="H668" s="18"/>
      <c r="I668" s="221" t="s">
        <v>1239</v>
      </c>
      <c r="J668" s="18"/>
    </row>
    <row r="669" spans="2:11">
      <c r="B669" s="18" t="s">
        <v>36</v>
      </c>
      <c r="C669" s="221" t="s">
        <v>19</v>
      </c>
      <c r="D669" s="18" t="s">
        <v>36</v>
      </c>
      <c r="E669" t="s">
        <v>17</v>
      </c>
      <c r="F669" s="18" t="s">
        <v>36</v>
      </c>
      <c r="G669" s="221" t="s">
        <v>6</v>
      </c>
      <c r="H669" s="18" t="s">
        <v>36</v>
      </c>
      <c r="I669" s="221" t="s">
        <v>769</v>
      </c>
      <c r="J669" s="18"/>
      <c r="K669" s="221"/>
    </row>
    <row r="670" spans="2:11">
      <c r="B670" s="18"/>
      <c r="C670" s="221" t="s">
        <v>1104</v>
      </c>
      <c r="D670" s="18"/>
      <c r="E670" t="s">
        <v>1130</v>
      </c>
      <c r="F670" s="18"/>
      <c r="G670" s="221" t="s">
        <v>1165</v>
      </c>
      <c r="H670" s="18"/>
      <c r="I670" s="221" t="s">
        <v>1176</v>
      </c>
      <c r="J670" s="18"/>
    </row>
    <row r="671" spans="2:11">
      <c r="B671" s="18" t="s">
        <v>38</v>
      </c>
      <c r="C671" s="221" t="s">
        <v>13</v>
      </c>
      <c r="D671" s="18" t="s">
        <v>38</v>
      </c>
      <c r="E671" t="s">
        <v>25</v>
      </c>
      <c r="F671" s="18" t="s">
        <v>38</v>
      </c>
      <c r="G671" s="221" t="s">
        <v>155</v>
      </c>
      <c r="H671" s="18" t="s">
        <v>38</v>
      </c>
      <c r="I671" s="221" t="s">
        <v>764</v>
      </c>
      <c r="J671" s="18"/>
      <c r="K671" s="221"/>
    </row>
    <row r="672" spans="2:11">
      <c r="B672" s="18"/>
      <c r="C672" s="221" t="s">
        <v>1097</v>
      </c>
      <c r="E672" t="s">
        <v>1131</v>
      </c>
      <c r="G672" s="221" t="s">
        <v>1166</v>
      </c>
      <c r="I672" s="221" t="s">
        <v>1176</v>
      </c>
    </row>
    <row r="673" spans="2:11">
      <c r="B673" s="18"/>
      <c r="C673" s="221"/>
      <c r="D673" s="18" t="s">
        <v>145</v>
      </c>
      <c r="E673" t="s">
        <v>142</v>
      </c>
      <c r="F673" s="18" t="s">
        <v>145</v>
      </c>
      <c r="G673" s="221" t="s">
        <v>1</v>
      </c>
      <c r="H673" s="18" t="s">
        <v>145</v>
      </c>
      <c r="I673" s="221" t="s">
        <v>733</v>
      </c>
      <c r="J673" s="18"/>
      <c r="K673" s="221"/>
    </row>
    <row r="674" spans="2:11">
      <c r="B674" s="128" t="s">
        <v>40</v>
      </c>
      <c r="C674" s="126" t="s">
        <v>1106</v>
      </c>
      <c r="D674" s="18"/>
      <c r="E674" t="s">
        <v>1132</v>
      </c>
      <c r="F674" s="18"/>
      <c r="G674" s="221" t="s">
        <v>1167</v>
      </c>
      <c r="H674" s="18"/>
      <c r="I674" s="221" t="s">
        <v>1241</v>
      </c>
      <c r="J674" s="18"/>
    </row>
    <row r="675" spans="2:11">
      <c r="D675" s="18" t="s">
        <v>146</v>
      </c>
      <c r="E675" t="s">
        <v>37</v>
      </c>
      <c r="F675" s="18" t="s">
        <v>146</v>
      </c>
      <c r="G675" t="s">
        <v>35</v>
      </c>
      <c r="H675" s="18" t="s">
        <v>146</v>
      </c>
      <c r="I675" s="221" t="s">
        <v>37</v>
      </c>
      <c r="J675" s="18"/>
      <c r="K675" s="221"/>
    </row>
    <row r="676" spans="2:11">
      <c r="D676" s="18"/>
      <c r="E676" t="s">
        <v>1133</v>
      </c>
      <c r="F676" s="18"/>
      <c r="G676" s="221" t="s">
        <v>1168</v>
      </c>
      <c r="H676" s="18"/>
      <c r="I676" s="221" t="s">
        <v>1242</v>
      </c>
      <c r="J676" s="18"/>
    </row>
    <row r="677" spans="2:11">
      <c r="D677" s="18" t="s">
        <v>147</v>
      </c>
      <c r="E677" t="s">
        <v>39</v>
      </c>
      <c r="F677" s="18" t="s">
        <v>147</v>
      </c>
      <c r="G677" s="221" t="s">
        <v>13</v>
      </c>
      <c r="H677" s="18" t="s">
        <v>147</v>
      </c>
      <c r="I677" s="221" t="s">
        <v>156</v>
      </c>
      <c r="J677" s="18"/>
      <c r="K677" s="221"/>
    </row>
    <row r="678" spans="2:11">
      <c r="E678" t="s">
        <v>1134</v>
      </c>
      <c r="G678" s="221" t="s">
        <v>1169</v>
      </c>
      <c r="I678" s="221" t="s">
        <v>1285</v>
      </c>
    </row>
    <row r="679" spans="2:11">
      <c r="F679" s="18" t="s">
        <v>151</v>
      </c>
      <c r="G679" s="221" t="s">
        <v>23</v>
      </c>
      <c r="H679" s="18" t="s">
        <v>151</v>
      </c>
      <c r="I679" s="221" t="s">
        <v>9</v>
      </c>
      <c r="J679" s="18"/>
      <c r="K679" s="221"/>
    </row>
    <row r="680" spans="2:11">
      <c r="D680" s="128" t="s">
        <v>40</v>
      </c>
      <c r="E680" s="51" t="s">
        <v>1135</v>
      </c>
      <c r="F680" s="18"/>
      <c r="G680" s="221" t="s">
        <v>1170</v>
      </c>
      <c r="H680" s="18"/>
      <c r="I680" s="221" t="s">
        <v>1335</v>
      </c>
      <c r="J680" s="18"/>
    </row>
    <row r="681" spans="2:11">
      <c r="F681" s="18" t="s">
        <v>157</v>
      </c>
      <c r="G681" s="221" t="s">
        <v>164</v>
      </c>
      <c r="H681" s="18" t="s">
        <v>157</v>
      </c>
      <c r="I681" t="s">
        <v>728</v>
      </c>
      <c r="J681" s="18"/>
      <c r="K681" s="221"/>
    </row>
    <row r="682" spans="2:11">
      <c r="F682" s="18"/>
      <c r="G682" s="221" t="s">
        <v>1171</v>
      </c>
      <c r="H682" s="18"/>
      <c r="I682" s="221" t="s">
        <v>1335</v>
      </c>
      <c r="J682" s="18"/>
    </row>
    <row r="683" spans="2:11">
      <c r="F683" s="18" t="s">
        <v>159</v>
      </c>
      <c r="G683" s="221" t="s">
        <v>4</v>
      </c>
      <c r="H683" s="18" t="s">
        <v>159</v>
      </c>
      <c r="I683" t="s">
        <v>35</v>
      </c>
      <c r="J683" s="18"/>
      <c r="K683" s="221"/>
    </row>
    <row r="684" spans="2:11">
      <c r="F684" s="18"/>
      <c r="G684" s="221" t="s">
        <v>1172</v>
      </c>
      <c r="H684" s="18"/>
      <c r="I684" s="221" t="s">
        <v>1244</v>
      </c>
      <c r="J684" s="18"/>
    </row>
    <row r="685" spans="2:11">
      <c r="F685" s="18" t="s">
        <v>160</v>
      </c>
      <c r="G685" s="221" t="s">
        <v>15</v>
      </c>
      <c r="H685" s="18" t="s">
        <v>160</v>
      </c>
      <c r="I685" s="221" t="s">
        <v>158</v>
      </c>
      <c r="J685" s="18"/>
    </row>
    <row r="686" spans="2:11">
      <c r="F686" s="18"/>
      <c r="G686" s="221" t="s">
        <v>1173</v>
      </c>
      <c r="H686" s="18"/>
      <c r="I686" s="221" t="s">
        <v>1328</v>
      </c>
      <c r="J686" s="18"/>
    </row>
    <row r="687" spans="2:11">
      <c r="F687" s="18" t="s">
        <v>147</v>
      </c>
      <c r="G687" t="s">
        <v>39</v>
      </c>
      <c r="H687" s="18" t="s">
        <v>161</v>
      </c>
      <c r="I687" s="221" t="s">
        <v>23</v>
      </c>
      <c r="J687" s="18"/>
      <c r="K687" s="221"/>
    </row>
    <row r="688" spans="2:11">
      <c r="F688" s="18"/>
      <c r="G688" s="221" t="s">
        <v>1173</v>
      </c>
      <c r="H688" s="18"/>
      <c r="I688" s="221" t="s">
        <v>1240</v>
      </c>
      <c r="J688" s="18"/>
    </row>
    <row r="689" spans="6:11">
      <c r="F689" s="18" t="s">
        <v>163</v>
      </c>
      <c r="G689" s="221" t="s">
        <v>144</v>
      </c>
      <c r="H689" s="18" t="s">
        <v>163</v>
      </c>
      <c r="I689" s="221" t="s">
        <v>753</v>
      </c>
      <c r="J689" s="18"/>
      <c r="K689" s="221"/>
    </row>
    <row r="690" spans="6:11">
      <c r="G690" s="221" t="s">
        <v>1174</v>
      </c>
      <c r="H690" s="18"/>
      <c r="I690" s="221" t="s">
        <v>1240</v>
      </c>
      <c r="J690" s="18"/>
    </row>
    <row r="691" spans="6:11">
      <c r="G691" s="221"/>
      <c r="H691" s="18" t="s">
        <v>275</v>
      </c>
      <c r="I691" s="221" t="s">
        <v>749</v>
      </c>
      <c r="J691" s="18"/>
      <c r="K691" s="221"/>
    </row>
    <row r="692" spans="6:11">
      <c r="F692" s="128" t="s">
        <v>40</v>
      </c>
      <c r="G692" s="51" t="s">
        <v>1175</v>
      </c>
      <c r="H692" s="18"/>
      <c r="I692" s="221" t="s">
        <v>1226</v>
      </c>
      <c r="J692" s="18"/>
    </row>
    <row r="693" spans="6:11">
      <c r="H693" s="18" t="s">
        <v>276</v>
      </c>
      <c r="I693" s="221" t="s">
        <v>757</v>
      </c>
      <c r="J693" s="18"/>
      <c r="K693" s="221"/>
    </row>
    <row r="694" spans="6:11">
      <c r="H694" s="18"/>
      <c r="I694" s="221" t="s">
        <v>1226</v>
      </c>
      <c r="J694" s="18"/>
    </row>
    <row r="695" spans="6:11">
      <c r="H695" s="18" t="s">
        <v>277</v>
      </c>
      <c r="I695" t="s">
        <v>19</v>
      </c>
      <c r="J695" s="18"/>
      <c r="K695" s="221"/>
    </row>
    <row r="696" spans="6:11">
      <c r="H696" s="18"/>
      <c r="I696" s="221" t="s">
        <v>1225</v>
      </c>
      <c r="J696" s="18"/>
    </row>
    <row r="697" spans="6:11">
      <c r="H697" s="18" t="s">
        <v>278</v>
      </c>
      <c r="I697" s="221" t="s">
        <v>142</v>
      </c>
      <c r="J697" s="18"/>
      <c r="K697" s="221"/>
    </row>
    <row r="698" spans="6:11">
      <c r="H698" s="18"/>
      <c r="I698" s="221" t="s">
        <v>1311</v>
      </c>
      <c r="J698" s="18"/>
    </row>
    <row r="699" spans="6:11">
      <c r="H699" s="18" t="s">
        <v>735</v>
      </c>
      <c r="I699" s="221" t="s">
        <v>783</v>
      </c>
      <c r="J699" s="18"/>
      <c r="K699" s="221"/>
    </row>
    <row r="700" spans="6:11">
      <c r="H700" s="18"/>
      <c r="I700" s="221" t="s">
        <v>1291</v>
      </c>
      <c r="J700" s="18"/>
    </row>
    <row r="701" spans="6:11">
      <c r="H701" s="18" t="s">
        <v>736</v>
      </c>
      <c r="I701" s="221" t="s">
        <v>13</v>
      </c>
      <c r="J701" s="18"/>
      <c r="K701" s="221"/>
    </row>
    <row r="702" spans="6:11">
      <c r="H702" s="18"/>
      <c r="I702" s="221" t="s">
        <v>1279</v>
      </c>
      <c r="J702" s="18"/>
    </row>
    <row r="703" spans="6:11">
      <c r="H703" s="18" t="s">
        <v>737</v>
      </c>
      <c r="I703" t="s">
        <v>763</v>
      </c>
      <c r="J703" s="18"/>
      <c r="K703" s="221"/>
    </row>
    <row r="704" spans="6:11">
      <c r="H704" s="18"/>
      <c r="I704" s="221" t="s">
        <v>1279</v>
      </c>
      <c r="J704" s="18"/>
    </row>
    <row r="705" spans="8:11">
      <c r="H705" s="18" t="s">
        <v>739</v>
      </c>
      <c r="I705" s="221" t="s">
        <v>4</v>
      </c>
      <c r="J705" s="18"/>
      <c r="K705" s="221"/>
    </row>
    <row r="706" spans="8:11">
      <c r="H706" s="18"/>
      <c r="I706" s="221" t="s">
        <v>1320</v>
      </c>
      <c r="J706" s="18"/>
    </row>
    <row r="707" spans="8:11">
      <c r="H707" s="18" t="s">
        <v>745</v>
      </c>
      <c r="I707" s="221" t="s">
        <v>27</v>
      </c>
      <c r="J707" s="18"/>
      <c r="K707" s="221"/>
    </row>
    <row r="708" spans="8:11">
      <c r="H708" s="18"/>
      <c r="I708" s="221" t="s">
        <v>1316</v>
      </c>
      <c r="J708" s="18"/>
    </row>
    <row r="709" spans="8:11">
      <c r="H709" s="18" t="s">
        <v>747</v>
      </c>
      <c r="I709" s="221" t="s">
        <v>800</v>
      </c>
      <c r="J709" s="18"/>
    </row>
    <row r="710" spans="8:11">
      <c r="H710" s="18"/>
      <c r="I710" s="221" t="s">
        <v>1312</v>
      </c>
      <c r="J710" s="18"/>
    </row>
    <row r="711" spans="8:11">
      <c r="H711" s="18" t="s">
        <v>750</v>
      </c>
      <c r="I711" s="221" t="s">
        <v>774</v>
      </c>
      <c r="J711" s="18"/>
      <c r="K711" s="221"/>
    </row>
    <row r="712" spans="8:11">
      <c r="H712" s="18"/>
      <c r="I712" s="221" t="s">
        <v>1336</v>
      </c>
      <c r="J712" s="18"/>
    </row>
    <row r="713" spans="8:11">
      <c r="H713" s="18" t="s">
        <v>751</v>
      </c>
      <c r="I713" s="221" t="s">
        <v>788</v>
      </c>
      <c r="J713" s="18"/>
      <c r="K713" s="221"/>
    </row>
    <row r="714" spans="8:11">
      <c r="H714" s="18"/>
      <c r="I714" s="221" t="s">
        <v>1224</v>
      </c>
      <c r="J714" s="18"/>
    </row>
    <row r="715" spans="8:11">
      <c r="H715" s="18" t="s">
        <v>754</v>
      </c>
      <c r="I715" s="221" t="s">
        <v>748</v>
      </c>
      <c r="J715" s="18"/>
      <c r="K715" s="221"/>
    </row>
    <row r="716" spans="8:11">
      <c r="H716" s="18"/>
      <c r="I716" s="221" t="s">
        <v>1337</v>
      </c>
      <c r="J716" s="18"/>
    </row>
    <row r="717" spans="8:11">
      <c r="H717" s="18" t="s">
        <v>756</v>
      </c>
      <c r="I717" s="221" t="s">
        <v>771</v>
      </c>
      <c r="J717" s="18"/>
      <c r="K717" s="221"/>
    </row>
    <row r="718" spans="8:11">
      <c r="H718" s="18"/>
      <c r="I718" s="221" t="s">
        <v>1223</v>
      </c>
      <c r="J718" s="18"/>
    </row>
    <row r="719" spans="8:11">
      <c r="H719" s="18" t="s">
        <v>761</v>
      </c>
      <c r="I719" s="221" t="s">
        <v>746</v>
      </c>
      <c r="J719" s="18"/>
    </row>
    <row r="720" spans="8:11">
      <c r="H720" s="18"/>
      <c r="I720" s="221" t="s">
        <v>1313</v>
      </c>
      <c r="J720" s="18"/>
    </row>
    <row r="721" spans="8:10">
      <c r="H721" s="18" t="s">
        <v>765</v>
      </c>
      <c r="I721" s="221" t="s">
        <v>782</v>
      </c>
      <c r="J721" s="18"/>
    </row>
    <row r="722" spans="8:10">
      <c r="H722" s="18"/>
      <c r="I722" s="221" t="s">
        <v>1243</v>
      </c>
      <c r="J722" s="18"/>
    </row>
    <row r="723" spans="8:10">
      <c r="H723" s="18" t="s">
        <v>766</v>
      </c>
      <c r="I723" s="221" t="s">
        <v>15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767</v>
      </c>
      <c r="I725" s="221" t="s">
        <v>162</v>
      </c>
      <c r="J725" s="18"/>
    </row>
    <row r="726" spans="8:10">
      <c r="H726" s="18"/>
      <c r="I726" s="221" t="s">
        <v>1177</v>
      </c>
      <c r="J726" s="18"/>
    </row>
    <row r="727" spans="8:10">
      <c r="H727" s="18" t="s">
        <v>773</v>
      </c>
      <c r="I727" s="221" t="s">
        <v>25</v>
      </c>
      <c r="J727" s="18"/>
    </row>
    <row r="728" spans="8:10">
      <c r="H728" s="18"/>
      <c r="I728" s="221" t="s">
        <v>1177</v>
      </c>
      <c r="J728" s="18"/>
    </row>
    <row r="729" spans="8:10">
      <c r="H729" s="18" t="s">
        <v>781</v>
      </c>
      <c r="I729" s="221" t="s">
        <v>755</v>
      </c>
      <c r="J729" s="18"/>
    </row>
    <row r="730" spans="8:10">
      <c r="H730" s="18"/>
      <c r="I730" s="221" t="s">
        <v>1177</v>
      </c>
      <c r="J730" s="18"/>
    </row>
    <row r="731" spans="8:10">
      <c r="H731" s="18" t="s">
        <v>785</v>
      </c>
      <c r="I731" s="221" t="s">
        <v>6</v>
      </c>
      <c r="J731" s="18"/>
    </row>
    <row r="732" spans="8:10">
      <c r="H732" s="18"/>
      <c r="I732" s="221" t="s">
        <v>1178</v>
      </c>
      <c r="J732" s="18"/>
    </row>
    <row r="733" spans="8:10">
      <c r="H733" s="18" t="s">
        <v>786</v>
      </c>
      <c r="I733" s="221" t="s">
        <v>155</v>
      </c>
      <c r="J733" s="18"/>
    </row>
    <row r="734" spans="8:10">
      <c r="H734" s="18"/>
      <c r="I734" s="221" t="s">
        <v>1178</v>
      </c>
      <c r="J734" s="18"/>
    </row>
    <row r="735" spans="8:10">
      <c r="H735" s="18" t="s">
        <v>787</v>
      </c>
      <c r="I735" s="221" t="s">
        <v>784</v>
      </c>
      <c r="J735" s="18"/>
    </row>
    <row r="736" spans="8:10">
      <c r="H736" s="18"/>
      <c r="I736" s="221" t="s">
        <v>1227</v>
      </c>
      <c r="J736" s="18"/>
    </row>
    <row r="737" spans="8:10">
      <c r="H737" s="18" t="s">
        <v>793</v>
      </c>
      <c r="I737" s="221" t="s">
        <v>144</v>
      </c>
      <c r="J737" s="18"/>
    </row>
    <row r="738" spans="8:10">
      <c r="I738" s="221" t="s">
        <v>1227</v>
      </c>
    </row>
    <row r="739" spans="8:10">
      <c r="J739" s="18"/>
    </row>
    <row r="740" spans="8:10">
      <c r="H740" s="128" t="s">
        <v>40</v>
      </c>
      <c r="I740" s="51" t="s">
        <v>1341</v>
      </c>
      <c r="J740" s="18"/>
    </row>
    <row r="741" spans="8:10"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4" spans="10:11">
      <c r="J774" s="128" t="s">
        <v>40</v>
      </c>
      <c r="K774" s="227" t="s">
        <v>1836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2023-08-07T18:11:14Z</dcterms:modified>
</cp:coreProperties>
</file>